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Ch14.1" sheetId="1" r:id="rId1"/>
    <sheet name="Ch14.2" sheetId="2" r:id="rId2"/>
    <sheet name="Ch14.3a" sheetId="3" r:id="rId3"/>
    <sheet name="Ch14.3b" sheetId="4" r:id="rId4"/>
  </sheets>
  <definedNames/>
  <calcPr fullCalcOnLoad="1"/>
</workbook>
</file>

<file path=xl/sharedStrings.xml><?xml version="1.0" encoding="utf-8"?>
<sst xmlns="http://schemas.openxmlformats.org/spreadsheetml/2006/main" count="185" uniqueCount="101">
  <si>
    <t xml:space="preserve">Membrane potential (V = millivolts) in relation to logarithm of the activity ratio (aR = log(ratio)) in four cation systems </t>
  </si>
  <si>
    <t>Gr: [1=Ca-Li]  [2=Ca-Na]  [3=Ca-K]  [4=Sr-Na]</t>
  </si>
  <si>
    <t>Data from Sokal and Rohlf Biometry 1995 Box 14.9</t>
  </si>
  <si>
    <t>mV</t>
  </si>
  <si>
    <t>log(Ar)</t>
  </si>
  <si>
    <t>Gr</t>
  </si>
  <si>
    <t>Fits</t>
  </si>
  <si>
    <t>Residuals</t>
  </si>
  <si>
    <t>Value</t>
  </si>
  <si>
    <t>Std. Error</t>
  </si>
  <si>
    <t>t value</t>
  </si>
  <si>
    <t>Pr(&gt;|t|)</t>
  </si>
  <si>
    <t>(Intercept)</t>
  </si>
  <si>
    <t>logAr</t>
  </si>
  <si>
    <t>Gr1</t>
  </si>
  <si>
    <t>Gr2</t>
  </si>
  <si>
    <t>Gr3</t>
  </si>
  <si>
    <t>logArGr1</t>
  </si>
  <si>
    <t>logArGr2</t>
  </si>
  <si>
    <t>logArGr3</t>
  </si>
  <si>
    <t xml:space="preserve"> =correl</t>
  </si>
  <si>
    <t>Yamauchi, A.  H. Kimizuka.  1971.  Study of bio-ionic potentials.</t>
  </si>
  <si>
    <t>Journal of Theoretical Biology 30: 285-295</t>
  </si>
  <si>
    <t>Source</t>
  </si>
  <si>
    <t>DF</t>
  </si>
  <si>
    <t>Seq SS</t>
  </si>
  <si>
    <t>Adj SS</t>
  </si>
  <si>
    <t>Adj MS</t>
  </si>
  <si>
    <t>F</t>
  </si>
  <si>
    <t>P</t>
  </si>
  <si>
    <t>Error</t>
  </si>
  <si>
    <t>Total</t>
  </si>
  <si>
    <t>Term</t>
  </si>
  <si>
    <t>Constant</t>
  </si>
  <si>
    <t>Res</t>
  </si>
  <si>
    <t>Group</t>
  </si>
  <si>
    <t>T</t>
  </si>
  <si>
    <t>Coef</t>
  </si>
  <si>
    <t>SE Coef</t>
  </si>
  <si>
    <t>Minitab output</t>
  </si>
  <si>
    <t>(log(Ar))**2</t>
  </si>
  <si>
    <t>lag</t>
  </si>
  <si>
    <t>Rank of</t>
  </si>
  <si>
    <t>Prob</t>
  </si>
  <si>
    <t>A=log(Ar)</t>
  </si>
  <si>
    <t>A^2</t>
  </si>
  <si>
    <t>Group*A</t>
  </si>
  <si>
    <t>Group*A^2</t>
  </si>
  <si>
    <t>AA*Group</t>
  </si>
  <si>
    <t>A^2*Group</t>
  </si>
  <si>
    <t>Heterozygosity in two species of fruit fly, as a function of Elevation (feet)</t>
  </si>
  <si>
    <t>Data by Th. Dobzhansky (1948), taken from Brussard, 1984</t>
  </si>
  <si>
    <t>D.persimilis (SP=0)</t>
  </si>
  <si>
    <t>%Hetero-</t>
  </si>
  <si>
    <t>D. pseudoobscura (SP=1)</t>
  </si>
  <si>
    <t>SPlus output</t>
  </si>
  <si>
    <t>Elev (ft)</t>
  </si>
  <si>
    <t>Elev (km)</t>
  </si>
  <si>
    <t>SP</t>
  </si>
  <si>
    <t>zygosity</t>
  </si>
  <si>
    <t>Alt.km.</t>
  </si>
  <si>
    <t>Alt.km.:SP</t>
  </si>
  <si>
    <t>intercept</t>
  </si>
  <si>
    <t>slope</t>
  </si>
  <si>
    <t>b.SP</t>
  </si>
  <si>
    <t>b.Alt</t>
  </si>
  <si>
    <t>Intercept</t>
  </si>
  <si>
    <t>Slope</t>
  </si>
  <si>
    <t>Dpers</t>
  </si>
  <si>
    <t>Dpseu</t>
  </si>
  <si>
    <t>mean</t>
  </si>
  <si>
    <t>SS</t>
  </si>
  <si>
    <t>df</t>
  </si>
  <si>
    <t>Seed production (fruit = mg dry wt) of a biennial plant</t>
  </si>
  <si>
    <t>Inital plant size measured as diameter (mm) at top</t>
  </si>
  <si>
    <t>with and without grazing by rabbits.</t>
  </si>
  <si>
    <t>of rootstock.  Data from Crawley 1993 GLIM for Ecologists.</t>
  </si>
  <si>
    <t>grazed: no / yes</t>
  </si>
  <si>
    <t>root diameter (mm)</t>
  </si>
  <si>
    <t>fruit (mg)</t>
  </si>
  <si>
    <t>root (mm)</t>
  </si>
  <si>
    <t>grazed</t>
  </si>
  <si>
    <t>n</t>
  </si>
  <si>
    <t>GLM:</t>
  </si>
  <si>
    <t>SPlus results same as Minitab</t>
  </si>
  <si>
    <t xml:space="preserve">SPlus </t>
  </si>
  <si>
    <t>Root</t>
  </si>
  <si>
    <t>Root:Gr</t>
  </si>
  <si>
    <t>Minitab</t>
  </si>
  <si>
    <t>root</t>
  </si>
  <si>
    <t>grazing</t>
  </si>
  <si>
    <t>grazing*root</t>
  </si>
  <si>
    <t>Coeff</t>
  </si>
  <si>
    <t>Stdev</t>
  </si>
  <si>
    <t>t-value</t>
  </si>
  <si>
    <t>root*grazing</t>
  </si>
  <si>
    <t>y</t>
  </si>
  <si>
    <t>Simple regression</t>
  </si>
  <si>
    <t xml:space="preserve">  --&gt;different slope estimate</t>
  </si>
  <si>
    <t>Excel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</si>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</sst>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00000000000000"/>
    <numFmt numFmtId="167" formatCode="0.0000000000000000"/>
    <numFmt numFmtId="168" formatCode="0.0000000"/>
    <numFmt numFmtId="169" formatCode="0.0"/>
    <numFmt numFmtId="170" formatCode="0.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0"/>
      <name val="Arial"/>
      <family val="0"/>
    </font>
    <font>
      <sz val="8.25"/>
      <name val="Arial"/>
      <family val="0"/>
    </font>
    <font>
      <sz val="9.25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'Ch14.3a'!$B$5:$B$8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'Ch14.3a'!$A$5:$A$8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'Ch14.3a'!$B$9:$B$13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'Ch14.3a'!$A$9:$A$13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'Ch14.3a'!$B$14:$B$19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'Ch14.3a'!$A$14:$A$19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'Ch14.3a'!$B$20:$B$25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'Ch14.3a'!$A$20:$A$25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148491"/>
        <c:axId val="34950608"/>
      </c:scatterChart>
      <c:valAx>
        <c:axId val="49148491"/>
        <c:scaling>
          <c:orientation val="minMax"/>
          <c:max val="1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Aratio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50608"/>
        <c:crossesAt val="-20"/>
        <c:crossBetween val="midCat"/>
        <c:dispUnits/>
        <c:majorUnit val="0.5"/>
        <c:minorUnit val="0.01"/>
      </c:valAx>
      <c:valAx>
        <c:axId val="34950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Membrane Potential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48491"/>
        <c:crossesAt val="-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'Ch14.3a'!$E$5:$E$25</c:f>
              <c:numCache/>
            </c:numRef>
          </c:xVal>
          <c:yVal>
            <c:numRef>
              <c:f>'Ch14.3a'!$F$5:$F$25</c:f>
              <c:numCache/>
            </c:numRef>
          </c:yVal>
          <c:smooth val="0"/>
        </c:ser>
        <c:axId val="51704721"/>
        <c:axId val="1072734"/>
      </c:scatterChart>
      <c:valAx>
        <c:axId val="5170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2734"/>
        <c:crossesAt val="-4"/>
        <c:crossBetween val="midCat"/>
        <c:dispUnits/>
      </c:valAx>
      <c:valAx>
        <c:axId val="1072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04721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'Ch14.3a'!$F$6:$F$25</c:f>
              <c:numCache/>
            </c:numRef>
          </c:xVal>
          <c:yVal>
            <c:numRef>
              <c:f>'Ch14.3a'!$G$6:$G$25</c:f>
              <c:numCache/>
            </c:numRef>
          </c:yVal>
          <c:smooth val="0"/>
        </c:ser>
        <c:axId val="13945543"/>
        <c:axId val="47074332"/>
      </c:scatterChart>
      <c:valAx>
        <c:axId val="13945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74332"/>
        <c:crossesAt val="-4"/>
        <c:crossBetween val="midCat"/>
        <c:dispUnits/>
      </c:valAx>
      <c:valAx>
        <c:axId val="4707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lag1(residuals)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45543"/>
        <c:crossesAt val="-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'Ch14.3b'!$E$5:$E$8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'Ch14.3b'!$F$5:$F$8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'Ch14.3b'!$E$9:$E$13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'Ch14.3b'!$F$9:$F$13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'Ch14.3b'!$E$14:$E$19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'Ch14.3b'!$F$14:$F$19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'Ch14.3b'!$E$20:$E$25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'Ch14.3b'!$F$20:$F$25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7986541"/>
        <c:axId val="36716170"/>
      </c:scatterChart>
      <c:valAx>
        <c:axId val="7986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Fits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716170"/>
        <c:crossesAt val="-1"/>
        <c:crossBetween val="midCat"/>
        <c:dispUnits/>
      </c:valAx>
      <c:valAx>
        <c:axId val="3671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986541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'Ch14.3b'!$F$6:$F$8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'Ch14.3b'!$G$6:$G$8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'Ch14.3b'!$F$9:$F$13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'Ch14.3b'!$G$9:$G$13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'Ch14.3b'!$F$14:$F$19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'Ch14.3b'!$G$14:$G$19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'Ch14.3b'!$F$20:$F$25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'Ch14.3b'!$G$20:$G$25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7548163"/>
        <c:axId val="31017256"/>
      </c:scatterChart>
      <c:valAx>
        <c:axId val="754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17256"/>
        <c:crossesAt val="-1"/>
        <c:crossBetween val="midCat"/>
        <c:dispUnits/>
      </c:valAx>
      <c:valAx>
        <c:axId val="31017256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48163"/>
        <c:crossesAt val="-1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'Ch14.3b'!$H$5:$H$25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'Ch14.3b'!$I$5:$I$25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71145"/>
        <c:axId val="7424886"/>
      </c:scatterChart>
      <c:valAx>
        <c:axId val="571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424886"/>
        <c:crosses val="autoZero"/>
        <c:crossBetween val="midCat"/>
        <c:dispUnits/>
      </c:valAx>
      <c:valAx>
        <c:axId val="7424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Normal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11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3</xdr:row>
      <xdr:rowOff>28575</xdr:rowOff>
    </xdr:from>
    <xdr:to>
      <xdr:col>12</xdr:col>
      <xdr:colOff>104775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3286125" y="51435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31</xdr:row>
      <xdr:rowOff>114300</xdr:rowOff>
    </xdr:from>
    <xdr:to>
      <xdr:col>13</xdr:col>
      <xdr:colOff>66675</xdr:colOff>
      <xdr:row>43</xdr:row>
      <xdr:rowOff>114300</xdr:rowOff>
    </xdr:to>
    <xdr:graphicFrame>
      <xdr:nvGraphicFramePr>
        <xdr:cNvPr id="2" name="Chart 2"/>
        <xdr:cNvGraphicFramePr/>
      </xdr:nvGraphicFramePr>
      <xdr:xfrm>
        <a:off x="3857625" y="5133975"/>
        <a:ext cx="36099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31</xdr:row>
      <xdr:rowOff>114300</xdr:rowOff>
    </xdr:from>
    <xdr:to>
      <xdr:col>7</xdr:col>
      <xdr:colOff>0</xdr:colOff>
      <xdr:row>43</xdr:row>
      <xdr:rowOff>114300</xdr:rowOff>
    </xdr:to>
    <xdr:graphicFrame>
      <xdr:nvGraphicFramePr>
        <xdr:cNvPr id="3" name="Chart 3"/>
        <xdr:cNvGraphicFramePr/>
      </xdr:nvGraphicFramePr>
      <xdr:xfrm>
        <a:off x="133350" y="5133975"/>
        <a:ext cx="36099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95250</xdr:rowOff>
    </xdr:from>
    <xdr:to>
      <xdr:col>6</xdr:col>
      <xdr:colOff>400050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38100" y="4629150"/>
        <a:ext cx="30099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32</xdr:row>
      <xdr:rowOff>28575</xdr:rowOff>
    </xdr:from>
    <xdr:to>
      <xdr:col>13</xdr:col>
      <xdr:colOff>485775</xdr:colOff>
      <xdr:row>44</xdr:row>
      <xdr:rowOff>28575</xdr:rowOff>
    </xdr:to>
    <xdr:graphicFrame>
      <xdr:nvGraphicFramePr>
        <xdr:cNvPr id="2" name="Chart 2"/>
        <xdr:cNvGraphicFramePr/>
      </xdr:nvGraphicFramePr>
      <xdr:xfrm>
        <a:off x="3314700" y="5210175"/>
        <a:ext cx="31242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41</xdr:row>
      <xdr:rowOff>85725</xdr:rowOff>
    </xdr:from>
    <xdr:to>
      <xdr:col>8</xdr:col>
      <xdr:colOff>257175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66675" y="6724650"/>
        <a:ext cx="36099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J20" sqref="J20"/>
    </sheetView>
  </sheetViews>
  <sheetFormatPr defaultColWidth="9.140625" defaultRowHeight="12.75"/>
  <cols>
    <col min="11" max="11" width="8.57421875" style="0" customWidth="1"/>
  </cols>
  <sheetData>
    <row r="1" ht="12.75">
      <c r="A1" t="s">
        <v>50</v>
      </c>
    </row>
    <row r="2" spans="1:7" ht="12.75">
      <c r="A2" t="s">
        <v>51</v>
      </c>
      <c r="G2" t="s">
        <v>52</v>
      </c>
    </row>
    <row r="3" spans="4:10" ht="12.75">
      <c r="D3" s="10" t="s">
        <v>53</v>
      </c>
      <c r="E3" s="10"/>
      <c r="G3" t="s">
        <v>54</v>
      </c>
      <c r="J3" t="s">
        <v>55</v>
      </c>
    </row>
    <row r="4" spans="1:14" ht="12.75">
      <c r="A4" s="2" t="s">
        <v>56</v>
      </c>
      <c r="B4" s="2" t="s">
        <v>57</v>
      </c>
      <c r="C4" s="3" t="s">
        <v>58</v>
      </c>
      <c r="D4" s="11" t="s">
        <v>59</v>
      </c>
      <c r="E4" s="2" t="s">
        <v>6</v>
      </c>
      <c r="F4" s="2" t="s">
        <v>34</v>
      </c>
      <c r="K4" t="s">
        <v>8</v>
      </c>
      <c r="L4" t="s">
        <v>9</v>
      </c>
      <c r="M4" t="s">
        <v>10</v>
      </c>
      <c r="N4" t="s">
        <v>11</v>
      </c>
    </row>
    <row r="5" spans="1:14" ht="12.75">
      <c r="A5">
        <v>850</v>
      </c>
      <c r="B5" s="12">
        <f aca="true" t="shared" si="0" ref="B5:B11">0.3048*A5/1000</f>
        <v>0.25908000000000003</v>
      </c>
      <c r="C5" s="4">
        <v>0</v>
      </c>
      <c r="D5" s="8">
        <v>0.59</v>
      </c>
      <c r="E5">
        <v>0.547082429380416</v>
      </c>
      <c r="F5" s="12">
        <f aca="true" t="shared" si="1" ref="F5:F18">D5-E5</f>
        <v>0.04291757061958401</v>
      </c>
      <c r="G5" s="1">
        <f aca="true" t="shared" si="2" ref="G5:G11">AVERAGE($D$5:$D$11)-$D$20</f>
        <v>-0.1671428571428571</v>
      </c>
      <c r="H5" s="12">
        <f aca="true" t="shared" si="3" ref="H5:H11">SLOPE($D$5:$D$11,$B$5:$B$11)-$K$11</f>
        <v>-0.05642177350240338</v>
      </c>
      <c r="J5" t="s">
        <v>12</v>
      </c>
      <c r="K5" s="12">
        <v>0.6459</v>
      </c>
      <c r="L5">
        <v>0.0291</v>
      </c>
      <c r="M5">
        <v>22.1952</v>
      </c>
      <c r="N5">
        <v>0</v>
      </c>
    </row>
    <row r="6" spans="1:14" ht="12.75">
      <c r="A6">
        <v>3000</v>
      </c>
      <c r="B6" s="12">
        <f t="shared" si="0"/>
        <v>0.9144000000000001</v>
      </c>
      <c r="C6" s="4">
        <v>0</v>
      </c>
      <c r="D6" s="8">
        <v>0.37</v>
      </c>
      <c r="E6">
        <v>0.463666266145989</v>
      </c>
      <c r="F6" s="12">
        <f t="shared" si="1"/>
        <v>-0.093666266145989</v>
      </c>
      <c r="G6" s="1">
        <f t="shared" si="2"/>
        <v>-0.1671428571428571</v>
      </c>
      <c r="H6" s="12">
        <f t="shared" si="3"/>
        <v>-0.05642177350240338</v>
      </c>
      <c r="J6" t="s">
        <v>60</v>
      </c>
      <c r="K6" s="12">
        <v>-0.0709</v>
      </c>
      <c r="L6">
        <v>0.0144</v>
      </c>
      <c r="M6">
        <v>-4.9182</v>
      </c>
      <c r="N6">
        <v>0.0006</v>
      </c>
    </row>
    <row r="7" spans="1:14" ht="12.75">
      <c r="A7">
        <v>4600</v>
      </c>
      <c r="B7" s="12">
        <f t="shared" si="0"/>
        <v>1.4020800000000002</v>
      </c>
      <c r="C7" s="4">
        <v>0</v>
      </c>
      <c r="D7" s="8">
        <v>0.41</v>
      </c>
      <c r="E7">
        <v>0.401589121413393</v>
      </c>
      <c r="F7" s="12">
        <f t="shared" si="1"/>
        <v>0.008410878586606996</v>
      </c>
      <c r="G7" s="1">
        <f t="shared" si="2"/>
        <v>-0.1671428571428571</v>
      </c>
      <c r="H7" s="12">
        <f t="shared" si="3"/>
        <v>-0.05642177350240338</v>
      </c>
      <c r="J7" t="s">
        <v>58</v>
      </c>
      <c r="K7" s="12">
        <v>0.0658</v>
      </c>
      <c r="L7">
        <v>0.0291</v>
      </c>
      <c r="M7">
        <v>2.2613</v>
      </c>
      <c r="N7">
        <v>0.0473</v>
      </c>
    </row>
    <row r="8" spans="1:14" ht="12.75">
      <c r="A8">
        <v>6200</v>
      </c>
      <c r="B8" s="12">
        <f t="shared" si="0"/>
        <v>1.8897599999999999</v>
      </c>
      <c r="C8" s="4">
        <v>0</v>
      </c>
      <c r="D8" s="8">
        <v>0.4</v>
      </c>
      <c r="E8">
        <v>0.339511976680796</v>
      </c>
      <c r="F8" s="12">
        <f t="shared" si="1"/>
        <v>0.060488023319204</v>
      </c>
      <c r="G8" s="1">
        <f t="shared" si="2"/>
        <v>-0.1671428571428571</v>
      </c>
      <c r="H8" s="12">
        <f t="shared" si="3"/>
        <v>-0.05642177350240338</v>
      </c>
      <c r="J8" t="s">
        <v>61</v>
      </c>
      <c r="K8" s="12">
        <v>0.0564</v>
      </c>
      <c r="L8">
        <v>0.0144</v>
      </c>
      <c r="M8">
        <v>3.9156</v>
      </c>
      <c r="N8">
        <v>0.0029</v>
      </c>
    </row>
    <row r="9" spans="1:11" ht="12.75">
      <c r="A9">
        <v>8000</v>
      </c>
      <c r="B9" s="12">
        <f t="shared" si="0"/>
        <v>2.4384</v>
      </c>
      <c r="C9" s="4">
        <v>0</v>
      </c>
      <c r="D9" s="8">
        <v>0.31</v>
      </c>
      <c r="E9">
        <v>0.269675188856624</v>
      </c>
      <c r="F9" s="12">
        <f t="shared" si="1"/>
        <v>0.040324811143375994</v>
      </c>
      <c r="G9" s="1">
        <f t="shared" si="2"/>
        <v>-0.1671428571428571</v>
      </c>
      <c r="H9" s="12">
        <f t="shared" si="3"/>
        <v>-0.05642177350240338</v>
      </c>
      <c r="K9" s="12"/>
    </row>
    <row r="10" spans="1:11" ht="12.75">
      <c r="A10">
        <v>8600</v>
      </c>
      <c r="B10" s="12">
        <f t="shared" si="0"/>
        <v>2.62128</v>
      </c>
      <c r="C10" s="4">
        <v>0</v>
      </c>
      <c r="D10" s="8">
        <v>0.18</v>
      </c>
      <c r="E10">
        <v>0.2463962595819</v>
      </c>
      <c r="F10" s="12">
        <f t="shared" si="1"/>
        <v>-0.06639625958190001</v>
      </c>
      <c r="G10" s="1">
        <f t="shared" si="2"/>
        <v>-0.1671428571428571</v>
      </c>
      <c r="H10" s="12">
        <f t="shared" si="3"/>
        <v>-0.05642177350240338</v>
      </c>
      <c r="J10" t="s">
        <v>62</v>
      </c>
      <c r="K10" s="12">
        <f>INTERCEPT(D5:D18,B5:B18)</f>
        <v>0.6458622041987923</v>
      </c>
    </row>
    <row r="11" spans="1:11" ht="12.75">
      <c r="A11">
        <v>10000</v>
      </c>
      <c r="B11" s="12">
        <f t="shared" si="0"/>
        <v>3.048</v>
      </c>
      <c r="C11" s="4">
        <v>0</v>
      </c>
      <c r="D11" s="8">
        <v>0.2</v>
      </c>
      <c r="E11">
        <v>0.192078757940878</v>
      </c>
      <c r="F11" s="12">
        <f t="shared" si="1"/>
        <v>0.007921242059122008</v>
      </c>
      <c r="G11" s="1">
        <f t="shared" si="2"/>
        <v>-0.1671428571428571</v>
      </c>
      <c r="H11" s="12">
        <f t="shared" si="3"/>
        <v>-0.05642177350240338</v>
      </c>
      <c r="J11" t="s">
        <v>63</v>
      </c>
      <c r="K11" s="12">
        <f>SLOPE(D5:D18,B5:B18)</f>
        <v>-0.07086895962710138</v>
      </c>
    </row>
    <row r="12" spans="2:11" ht="12.75">
      <c r="B12" s="12">
        <f aca="true" t="shared" si="4" ref="B12:B18">B5</f>
        <v>0.25908000000000003</v>
      </c>
      <c r="C12" s="4">
        <v>1</v>
      </c>
      <c r="D12" s="8">
        <v>0.7</v>
      </c>
      <c r="E12">
        <v>0.707920518896787</v>
      </c>
      <c r="F12" s="12">
        <f t="shared" si="1"/>
        <v>-0.007920518896787021</v>
      </c>
      <c r="G12" s="1">
        <f>AVERAGE($D$12:$D$18)</f>
        <v>0.6857142857142857</v>
      </c>
      <c r="H12" s="12">
        <f aca="true" t="shared" si="5" ref="H12:H18">SLOPE($D$12:$D$18,$B$12:$B$18)-$K$11</f>
        <v>0.05642177350240381</v>
      </c>
      <c r="J12" t="s">
        <v>64</v>
      </c>
      <c r="K12" s="12">
        <f>AVERAGE(D5:D11)-D20</f>
        <v>-0.1671428571428571</v>
      </c>
    </row>
    <row r="13" spans="2:11" ht="12.75">
      <c r="B13" s="12">
        <f t="shared" si="4"/>
        <v>0.9144000000000001</v>
      </c>
      <c r="C13" s="4">
        <v>1</v>
      </c>
      <c r="D13" s="8">
        <v>0.69</v>
      </c>
      <c r="E13">
        <v>0.698452988885551</v>
      </c>
      <c r="F13" s="12">
        <f t="shared" si="1"/>
        <v>-0.008452988885551016</v>
      </c>
      <c r="G13" s="1">
        <f aca="true" t="shared" si="6" ref="G13:G18">AVERAGE($D$12:$D$18)-$D$20</f>
        <v>0.16714285714285715</v>
      </c>
      <c r="H13" s="12">
        <f t="shared" si="5"/>
        <v>0.05642177350240381</v>
      </c>
      <c r="J13" t="s">
        <v>65</v>
      </c>
      <c r="K13" s="12">
        <f>SLOPE(D5:D11,B5:B11)-K11</f>
        <v>-0.05642177350240338</v>
      </c>
    </row>
    <row r="14" spans="2:13" ht="12.75">
      <c r="B14" s="12">
        <f t="shared" si="4"/>
        <v>1.4020800000000002</v>
      </c>
      <c r="C14" s="4">
        <v>1</v>
      </c>
      <c r="D14" s="8">
        <v>0.71</v>
      </c>
      <c r="E14">
        <v>0.691407385156258</v>
      </c>
      <c r="F14" s="12">
        <f t="shared" si="1"/>
        <v>0.018592614843741972</v>
      </c>
      <c r="G14" s="1">
        <f t="shared" si="6"/>
        <v>0.16714285714285715</v>
      </c>
      <c r="H14" s="12">
        <f t="shared" si="5"/>
        <v>0.05642177350240381</v>
      </c>
      <c r="K14" s="12"/>
      <c r="L14" s="2" t="s">
        <v>66</v>
      </c>
      <c r="M14" s="2" t="s">
        <v>67</v>
      </c>
    </row>
    <row r="15" spans="2:13" ht="12.75">
      <c r="B15" s="12">
        <f t="shared" si="4"/>
        <v>1.8897599999999999</v>
      </c>
      <c r="C15" s="4">
        <v>1</v>
      </c>
      <c r="D15" s="8">
        <v>0.7</v>
      </c>
      <c r="E15">
        <v>0.684361781426966</v>
      </c>
      <c r="F15" s="12">
        <f t="shared" si="1"/>
        <v>0.015638218573033935</v>
      </c>
      <c r="G15" s="1">
        <f t="shared" si="6"/>
        <v>0.16714285714285715</v>
      </c>
      <c r="H15" s="12">
        <f t="shared" si="5"/>
        <v>0.05642177350240381</v>
      </c>
      <c r="K15" s="2" t="s">
        <v>68</v>
      </c>
      <c r="L15" s="1">
        <f>INTERCEPT($D$5:$D$11,$B$5:$B$11)</f>
        <v>0.5800609125196091</v>
      </c>
      <c r="M15">
        <f>SLOPE($D$5:$D$11,$B$5:$B$11)</f>
        <v>-0.12729073312950476</v>
      </c>
    </row>
    <row r="16" spans="2:13" ht="12.75">
      <c r="B16" s="12">
        <f t="shared" si="4"/>
        <v>2.4384</v>
      </c>
      <c r="C16" s="4">
        <v>1</v>
      </c>
      <c r="D16" s="8">
        <v>0.7</v>
      </c>
      <c r="E16">
        <v>0.676435477231512</v>
      </c>
      <c r="F16" s="12">
        <f t="shared" si="1"/>
        <v>0.023564522768487972</v>
      </c>
      <c r="G16" s="1">
        <f t="shared" si="6"/>
        <v>0.16714285714285715</v>
      </c>
      <c r="H16" s="12">
        <f t="shared" si="5"/>
        <v>0.05642177350240381</v>
      </c>
      <c r="K16" s="2" t="s">
        <v>69</v>
      </c>
      <c r="L16">
        <f>INTERCEPT($D$12:$D$18,$B$12:$B$18)</f>
        <v>0.7116634958779746</v>
      </c>
      <c r="M16">
        <f>SLOPE($D$12:$D$18,$B$12:$B$18)</f>
        <v>-0.014447186124697572</v>
      </c>
    </row>
    <row r="17" spans="2:8" ht="12.75">
      <c r="B17" s="12">
        <f t="shared" si="4"/>
        <v>2.62128</v>
      </c>
      <c r="C17" s="4">
        <v>1</v>
      </c>
      <c r="D17" s="8">
        <v>0.62</v>
      </c>
      <c r="E17">
        <v>0.673793375833027</v>
      </c>
      <c r="F17" s="12">
        <f t="shared" si="1"/>
        <v>-0.05379337583302701</v>
      </c>
      <c r="G17" s="1">
        <f t="shared" si="6"/>
        <v>0.16714285714285715</v>
      </c>
      <c r="H17" s="12">
        <f t="shared" si="5"/>
        <v>0.05642177350240381</v>
      </c>
    </row>
    <row r="18" spans="2:8" ht="12.75">
      <c r="B18" s="12">
        <f t="shared" si="4"/>
        <v>3.048</v>
      </c>
      <c r="C18" s="4">
        <v>1</v>
      </c>
      <c r="D18" s="8">
        <v>0.68</v>
      </c>
      <c r="E18">
        <v>0.667628472569896</v>
      </c>
      <c r="F18" s="12">
        <f t="shared" si="1"/>
        <v>0.012371527430104057</v>
      </c>
      <c r="G18" s="1">
        <f t="shared" si="6"/>
        <v>0.16714285714285715</v>
      </c>
      <c r="H18" s="12">
        <f t="shared" si="5"/>
        <v>0.05642177350240381</v>
      </c>
    </row>
    <row r="20" spans="1:8" ht="12.75">
      <c r="A20" t="s">
        <v>70</v>
      </c>
      <c r="B20" s="5">
        <f>AVERAGE(B5:B18)</f>
        <v>1.7961428571428573</v>
      </c>
      <c r="D20" s="1">
        <f>AVERAGE(D5:D18)</f>
        <v>0.5185714285714286</v>
      </c>
      <c r="E20" s="1">
        <f>AVERAGE(E5:E18)</f>
        <v>0.518571428571428</v>
      </c>
      <c r="F20" s="5">
        <f>AVERAGE(F5:F18)</f>
        <v>4.916701966197122E-16</v>
      </c>
      <c r="G20" s="5">
        <f>AVERAGE(G5:G18)</f>
        <v>0.037040816326530654</v>
      </c>
      <c r="H20" s="5">
        <f>AVERAGE(H5:H18)</f>
        <v>2.0519300544411376E-16</v>
      </c>
    </row>
    <row r="21" spans="1:8" ht="12.75">
      <c r="A21" t="s">
        <v>71</v>
      </c>
      <c r="B21">
        <f>DEVSQ(B5:B18)</f>
        <v>11.929148491885716</v>
      </c>
      <c r="D21">
        <f>DEVSQ(D5:D18)</f>
        <v>0.5137714285714284</v>
      </c>
      <c r="E21">
        <f>DEVSQ(E5:E18)</f>
        <v>0.489002802134839</v>
      </c>
      <c r="F21">
        <f>DEVSQ(F5:F18)</f>
        <v>0.024768626436589652</v>
      </c>
      <c r="G21">
        <f>DEVSQ(G5:G18)</f>
        <v>0.8141733236151605</v>
      </c>
      <c r="H21">
        <f>DEVSQ(H5:H18)</f>
        <v>0.044567831352191445</v>
      </c>
    </row>
    <row r="22" spans="1:8" ht="12.75">
      <c r="A22" t="s">
        <v>72</v>
      </c>
      <c r="D22">
        <f>14-1</f>
        <v>13</v>
      </c>
      <c r="E22">
        <v>1</v>
      </c>
      <c r="F22">
        <f>10</f>
        <v>10</v>
      </c>
      <c r="G22">
        <v>1</v>
      </c>
      <c r="H22">
        <v>1</v>
      </c>
    </row>
  </sheetData>
  <mergeCells count="1"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F14" sqref="F14"/>
    </sheetView>
  </sheetViews>
  <sheetFormatPr defaultColWidth="9.140625" defaultRowHeight="12.75"/>
  <cols>
    <col min="4" max="5" width="9.140625" style="5" customWidth="1"/>
    <col min="12" max="12" width="8.00390625" style="0" customWidth="1"/>
    <col min="13" max="14" width="7.28125" style="0" customWidth="1"/>
  </cols>
  <sheetData>
    <row r="1" spans="1:6" ht="12.75">
      <c r="A1" t="s">
        <v>73</v>
      </c>
      <c r="F1" t="s">
        <v>74</v>
      </c>
    </row>
    <row r="2" spans="1:6" ht="12.75">
      <c r="A2" t="s">
        <v>75</v>
      </c>
      <c r="F2" t="s">
        <v>76</v>
      </c>
    </row>
    <row r="3" spans="6:9" ht="12.75">
      <c r="F3" t="s">
        <v>77</v>
      </c>
      <c r="I3" t="s">
        <v>78</v>
      </c>
    </row>
    <row r="4" spans="1:5" ht="12.75">
      <c r="A4" s="2" t="s">
        <v>79</v>
      </c>
      <c r="B4" s="2" t="s">
        <v>80</v>
      </c>
      <c r="C4" s="2" t="s">
        <v>81</v>
      </c>
      <c r="D4" s="7" t="s">
        <v>6</v>
      </c>
      <c r="E4" s="7" t="s">
        <v>34</v>
      </c>
    </row>
    <row r="5" spans="1:9" ht="12.75">
      <c r="A5" s="5">
        <v>59.77</v>
      </c>
      <c r="B5" s="5">
        <v>6.225</v>
      </c>
      <c r="C5" s="3" t="s">
        <v>82</v>
      </c>
      <c r="D5" s="5">
        <v>55.0102816456233</v>
      </c>
      <c r="E5" s="5">
        <v>4.75971835437663</v>
      </c>
      <c r="H5" s="13" t="s">
        <v>83</v>
      </c>
      <c r="I5" t="s">
        <v>84</v>
      </c>
    </row>
    <row r="6" spans="1:5" ht="12.75">
      <c r="A6" s="5">
        <v>60.98</v>
      </c>
      <c r="B6" s="5">
        <v>6.487</v>
      </c>
      <c r="C6" s="3" t="s">
        <v>82</v>
      </c>
      <c r="D6" s="5">
        <v>61.297340281029</v>
      </c>
      <c r="E6" s="5">
        <v>-0.317340281029078</v>
      </c>
    </row>
    <row r="7" spans="1:13" ht="12.75">
      <c r="A7" s="5">
        <v>14.73</v>
      </c>
      <c r="B7" s="5">
        <v>4.919</v>
      </c>
      <c r="C7" s="3" t="s">
        <v>82</v>
      </c>
      <c r="D7" s="5">
        <v>23.6709740966162</v>
      </c>
      <c r="E7" s="5">
        <v>-8.9409740966162</v>
      </c>
      <c r="H7" s="14" t="s">
        <v>85</v>
      </c>
      <c r="I7" s="2" t="s">
        <v>8</v>
      </c>
      <c r="J7" s="2" t="s">
        <v>9</v>
      </c>
      <c r="K7" s="2" t="s">
        <v>10</v>
      </c>
      <c r="L7" s="2" t="s">
        <v>11</v>
      </c>
      <c r="M7" s="2"/>
    </row>
    <row r="8" spans="1:12" ht="12.75">
      <c r="A8" s="5">
        <v>19.28</v>
      </c>
      <c r="B8" s="5">
        <v>5.13</v>
      </c>
      <c r="C8" s="3" t="s">
        <v>82</v>
      </c>
      <c r="D8" s="5">
        <v>28.7342159747483</v>
      </c>
      <c r="E8" s="5">
        <v>-9.4542159747483</v>
      </c>
      <c r="H8" t="s">
        <v>12</v>
      </c>
      <c r="I8">
        <v>-109.8227</v>
      </c>
      <c r="J8">
        <v>8.4242</v>
      </c>
      <c r="K8">
        <v>-13.0365</v>
      </c>
      <c r="L8">
        <v>0</v>
      </c>
    </row>
    <row r="9" spans="1:12" ht="12.75">
      <c r="A9" s="5">
        <v>34.25</v>
      </c>
      <c r="B9" s="5">
        <v>5.417</v>
      </c>
      <c r="C9" s="3" t="s">
        <v>82</v>
      </c>
      <c r="D9" s="5">
        <v>35.6211847852881</v>
      </c>
      <c r="E9" s="5">
        <v>-1.37118478528815</v>
      </c>
      <c r="H9" t="s">
        <v>86</v>
      </c>
      <c r="I9">
        <v>23.6252</v>
      </c>
      <c r="J9">
        <v>1.1775</v>
      </c>
      <c r="K9">
        <v>20.0641</v>
      </c>
      <c r="L9">
        <v>0</v>
      </c>
    </row>
    <row r="10" spans="1:12" ht="12.75">
      <c r="A10" s="5">
        <v>35.53</v>
      </c>
      <c r="B10" s="5">
        <v>5.359</v>
      </c>
      <c r="C10" s="3" t="s">
        <v>82</v>
      </c>
      <c r="D10" s="5">
        <v>34.2293931789769</v>
      </c>
      <c r="E10" s="5">
        <v>1.30060682102302</v>
      </c>
      <c r="H10" t="s">
        <v>5</v>
      </c>
      <c r="I10">
        <v>-15.4554</v>
      </c>
      <c r="J10">
        <v>8.4242</v>
      </c>
      <c r="K10">
        <v>-1.8346</v>
      </c>
      <c r="L10">
        <v>0.0748</v>
      </c>
    </row>
    <row r="11" spans="1:12" ht="12.75">
      <c r="A11" s="5">
        <v>87.73</v>
      </c>
      <c r="B11" s="5">
        <v>7.614</v>
      </c>
      <c r="C11" s="3" t="s">
        <v>82</v>
      </c>
      <c r="D11" s="5">
        <v>88.3412909760758</v>
      </c>
      <c r="E11" s="5">
        <v>-0.611290976075875</v>
      </c>
      <c r="H11" t="s">
        <v>87</v>
      </c>
      <c r="I11">
        <v>-0.3712</v>
      </c>
      <c r="J11">
        <v>1.1775</v>
      </c>
      <c r="K11">
        <v>-0.3153</v>
      </c>
      <c r="L11">
        <v>0.7544</v>
      </c>
    </row>
    <row r="12" spans="1:5" ht="12.75">
      <c r="A12" s="5">
        <v>63.21</v>
      </c>
      <c r="B12" s="5">
        <v>6.352</v>
      </c>
      <c r="C12" s="3" t="s">
        <v>82</v>
      </c>
      <c r="D12" s="5">
        <v>58.0578253353047</v>
      </c>
      <c r="E12" s="5">
        <v>5.1521746646952</v>
      </c>
    </row>
    <row r="13" spans="1:14" ht="12.75">
      <c r="A13" s="5">
        <v>24.25</v>
      </c>
      <c r="B13" s="5">
        <v>4.975</v>
      </c>
      <c r="C13" s="3" t="s">
        <v>82</v>
      </c>
      <c r="D13" s="5">
        <v>25.0147728889166</v>
      </c>
      <c r="E13" s="5">
        <v>-0.764772888916665</v>
      </c>
      <c r="H13" s="14" t="s">
        <v>88</v>
      </c>
      <c r="I13" s="2" t="s">
        <v>24</v>
      </c>
      <c r="J13" s="2" t="s">
        <v>25</v>
      </c>
      <c r="K13" s="2" t="s">
        <v>26</v>
      </c>
      <c r="L13" s="2" t="s">
        <v>27</v>
      </c>
      <c r="M13" s="2" t="s">
        <v>28</v>
      </c>
      <c r="N13" s="2" t="s">
        <v>29</v>
      </c>
    </row>
    <row r="14" spans="1:14" ht="12.75">
      <c r="A14" s="5">
        <v>64.34</v>
      </c>
      <c r="B14" s="5">
        <v>6.93</v>
      </c>
      <c r="C14" s="3" t="s">
        <v>82</v>
      </c>
      <c r="D14" s="5">
        <v>71.9277485844059</v>
      </c>
      <c r="E14" s="5">
        <v>-7.58774858440596</v>
      </c>
      <c r="H14" t="s">
        <v>89</v>
      </c>
      <c r="I14">
        <v>1</v>
      </c>
      <c r="J14">
        <v>16800.4</v>
      </c>
      <c r="K14">
        <v>18791.6</v>
      </c>
      <c r="L14">
        <v>18791.6</v>
      </c>
      <c r="M14">
        <v>402.57</v>
      </c>
      <c r="N14">
        <v>0</v>
      </c>
    </row>
    <row r="15" spans="1:14" ht="12.75">
      <c r="A15" s="5">
        <v>52.92</v>
      </c>
      <c r="B15" s="5">
        <v>6.248</v>
      </c>
      <c r="C15" s="3" t="s">
        <v>82</v>
      </c>
      <c r="D15" s="5">
        <v>55.5621990067467</v>
      </c>
      <c r="E15" s="5">
        <v>-2.64219900674679</v>
      </c>
      <c r="H15" t="s">
        <v>90</v>
      </c>
      <c r="I15">
        <v>1</v>
      </c>
      <c r="J15">
        <v>5266.7</v>
      </c>
      <c r="K15">
        <v>157.1</v>
      </c>
      <c r="L15">
        <v>157.1</v>
      </c>
      <c r="M15">
        <v>3.37</v>
      </c>
      <c r="N15">
        <v>0.075</v>
      </c>
    </row>
    <row r="16" spans="1:14" ht="12.75">
      <c r="A16" s="5">
        <v>32.35</v>
      </c>
      <c r="B16" s="5">
        <v>5.451</v>
      </c>
      <c r="C16" s="3" t="s">
        <v>82</v>
      </c>
      <c r="D16" s="5">
        <v>36.4370626234705</v>
      </c>
      <c r="E16" s="5">
        <v>-4.08706262347057</v>
      </c>
      <c r="H16" t="s">
        <v>91</v>
      </c>
      <c r="I16">
        <v>1</v>
      </c>
      <c r="J16">
        <v>4.6</v>
      </c>
      <c r="K16">
        <v>4.6</v>
      </c>
      <c r="L16">
        <v>4.6</v>
      </c>
      <c r="M16">
        <v>0.1</v>
      </c>
      <c r="N16">
        <v>0.754</v>
      </c>
    </row>
    <row r="17" spans="1:12" ht="12.75">
      <c r="A17" s="5">
        <v>53.61</v>
      </c>
      <c r="B17" s="5">
        <v>6.013</v>
      </c>
      <c r="C17" s="3" t="s">
        <v>82</v>
      </c>
      <c r="D17" s="5">
        <v>49.9230433604859</v>
      </c>
      <c r="E17" s="5">
        <v>3.68695663951407</v>
      </c>
      <c r="H17" t="s">
        <v>30</v>
      </c>
      <c r="I17">
        <v>36</v>
      </c>
      <c r="J17">
        <v>1680.5</v>
      </c>
      <c r="K17">
        <v>1680.5</v>
      </c>
      <c r="L17">
        <v>46.7</v>
      </c>
    </row>
    <row r="18" spans="1:10" ht="12.75">
      <c r="A18" s="5">
        <v>54.86</v>
      </c>
      <c r="B18" s="5">
        <v>5.928</v>
      </c>
      <c r="C18" s="3" t="s">
        <v>82</v>
      </c>
      <c r="D18" s="5">
        <v>47.8833487650298</v>
      </c>
      <c r="E18" s="5">
        <v>6.97665123497013</v>
      </c>
      <c r="H18" t="s">
        <v>31</v>
      </c>
      <c r="I18">
        <v>39</v>
      </c>
      <c r="J18">
        <v>23752.2</v>
      </c>
    </row>
    <row r="19" spans="1:5" ht="12.75">
      <c r="A19" s="5">
        <v>64.81</v>
      </c>
      <c r="B19" s="5">
        <v>6.264</v>
      </c>
      <c r="C19" s="3" t="s">
        <v>82</v>
      </c>
      <c r="D19" s="5">
        <v>55.9461415188326</v>
      </c>
      <c r="E19" s="5">
        <v>8.86385848116736</v>
      </c>
    </row>
    <row r="20" spans="1:12" ht="12.75">
      <c r="A20" s="5">
        <v>73.24</v>
      </c>
      <c r="B20" s="5">
        <v>7.181</v>
      </c>
      <c r="C20" s="3" t="s">
        <v>82</v>
      </c>
      <c r="D20" s="5">
        <v>77.9508467427526</v>
      </c>
      <c r="E20" s="5">
        <v>-4.71084674275268</v>
      </c>
      <c r="I20" t="s">
        <v>92</v>
      </c>
      <c r="J20" t="s">
        <v>93</v>
      </c>
      <c r="K20" t="s">
        <v>94</v>
      </c>
      <c r="L20" t="s">
        <v>29</v>
      </c>
    </row>
    <row r="21" spans="1:12" ht="12.75">
      <c r="A21" s="5">
        <v>80.64</v>
      </c>
      <c r="B21" s="5">
        <v>7.001</v>
      </c>
      <c r="C21" s="3" t="s">
        <v>82</v>
      </c>
      <c r="D21" s="5">
        <v>73.6314934817869</v>
      </c>
      <c r="E21" s="5">
        <v>7.00850651821308</v>
      </c>
      <c r="H21" t="s">
        <v>33</v>
      </c>
      <c r="I21">
        <v>-109.823</v>
      </c>
      <c r="J21">
        <v>8.424</v>
      </c>
      <c r="K21">
        <v>-13.04</v>
      </c>
      <c r="L21">
        <v>0</v>
      </c>
    </row>
    <row r="22" spans="1:12" ht="12.75">
      <c r="A22" s="5">
        <v>18.89</v>
      </c>
      <c r="B22" s="5">
        <v>4.426</v>
      </c>
      <c r="C22" s="3" t="s">
        <v>82</v>
      </c>
      <c r="D22" s="5">
        <v>11.840745442971</v>
      </c>
      <c r="E22" s="5">
        <v>7.0492545570289</v>
      </c>
      <c r="H22" t="s">
        <v>89</v>
      </c>
      <c r="I22">
        <v>23.625</v>
      </c>
      <c r="J22">
        <v>1.177</v>
      </c>
      <c r="K22">
        <v>20.06</v>
      </c>
      <c r="L22">
        <v>0</v>
      </c>
    </row>
    <row r="23" spans="1:8" ht="12.75">
      <c r="A23" s="5">
        <v>75.49</v>
      </c>
      <c r="B23" s="5">
        <v>7.302</v>
      </c>
      <c r="C23" s="3" t="s">
        <v>82</v>
      </c>
      <c r="D23" s="5">
        <v>80.8544119904018</v>
      </c>
      <c r="E23" s="5">
        <v>-5.36441199040187</v>
      </c>
      <c r="H23" t="s">
        <v>95</v>
      </c>
    </row>
    <row r="24" spans="1:12" ht="12.75">
      <c r="A24" s="5">
        <v>46.73</v>
      </c>
      <c r="B24" s="5">
        <v>5.836</v>
      </c>
      <c r="C24" s="3" t="s">
        <v>82</v>
      </c>
      <c r="D24" s="5">
        <v>45.6756793205362</v>
      </c>
      <c r="E24" s="5">
        <v>1.05432067946373</v>
      </c>
      <c r="H24" s="3">
        <v>0</v>
      </c>
      <c r="I24">
        <v>0.371</v>
      </c>
      <c r="J24">
        <v>1.177</v>
      </c>
      <c r="K24">
        <v>0.32</v>
      </c>
      <c r="L24">
        <v>0.754</v>
      </c>
    </row>
    <row r="25" spans="1:5" ht="12.75">
      <c r="A25" s="5">
        <v>80.31</v>
      </c>
      <c r="B25" s="5">
        <v>8.988</v>
      </c>
      <c r="C25" s="3" t="s">
        <v>96</v>
      </c>
      <c r="D25" s="5">
        <v>83.7280981475281</v>
      </c>
      <c r="E25" s="5">
        <v>-3.41809814752809</v>
      </c>
    </row>
    <row r="26" spans="1:10" ht="12.75">
      <c r="A26" s="5">
        <v>82.35</v>
      </c>
      <c r="B26" s="5">
        <v>8.975</v>
      </c>
      <c r="C26" s="3" t="s">
        <v>96</v>
      </c>
      <c r="D26" s="5">
        <v>83.425797188533</v>
      </c>
      <c r="E26" s="5">
        <v>-1.07579718853309</v>
      </c>
      <c r="H26" s="13" t="s">
        <v>97</v>
      </c>
      <c r="J26" t="s">
        <v>98</v>
      </c>
    </row>
    <row r="27" spans="1:13" ht="12.75">
      <c r="A27" s="5">
        <v>105.1</v>
      </c>
      <c r="B27" s="5">
        <v>9.844</v>
      </c>
      <c r="C27" s="3" t="s">
        <v>96</v>
      </c>
      <c r="D27" s="5">
        <v>103.633453601353</v>
      </c>
      <c r="E27" s="5">
        <v>1.46654639864638</v>
      </c>
      <c r="H27" t="s">
        <v>99</v>
      </c>
      <c r="I27" t="s">
        <v>85</v>
      </c>
      <c r="J27" t="s">
        <v>8</v>
      </c>
      <c r="K27" t="s">
        <v>9</v>
      </c>
      <c r="L27" t="s">
        <v>10</v>
      </c>
      <c r="M27" t="s">
        <v>11</v>
      </c>
    </row>
    <row r="28" spans="1:13" ht="12.75">
      <c r="A28" s="5">
        <v>73.79</v>
      </c>
      <c r="B28" s="5">
        <v>8.508</v>
      </c>
      <c r="C28" s="3" t="s">
        <v>96</v>
      </c>
      <c r="D28" s="5">
        <v>72.5662165846352</v>
      </c>
      <c r="E28" s="5">
        <v>1.22378341536472</v>
      </c>
      <c r="H28">
        <f>INTERCEPT(A5:A44,B5:B44)</f>
        <v>-41.31012809779924</v>
      </c>
      <c r="I28" t="s">
        <v>12</v>
      </c>
      <c r="J28">
        <v>-41.3101</v>
      </c>
      <c r="K28">
        <v>10.7259</v>
      </c>
      <c r="L28">
        <v>-3.8514</v>
      </c>
      <c r="M28">
        <v>0.0004</v>
      </c>
    </row>
    <row r="29" spans="1:13" ht="12.75">
      <c r="A29" s="5">
        <v>50.08</v>
      </c>
      <c r="B29" s="5">
        <v>7.354</v>
      </c>
      <c r="C29" s="3" t="s">
        <v>96</v>
      </c>
      <c r="D29" s="5">
        <v>45.7311929938471</v>
      </c>
      <c r="E29" s="5">
        <v>4.34880700615281</v>
      </c>
      <c r="H29">
        <f>SLOPE(A5:A44,B5:B44)</f>
        <v>14.026121172359186</v>
      </c>
      <c r="I29" t="s">
        <v>86</v>
      </c>
      <c r="J29">
        <v>14.0261</v>
      </c>
      <c r="K29">
        <v>1.4636</v>
      </c>
      <c r="L29">
        <v>9.583</v>
      </c>
      <c r="M29">
        <v>0</v>
      </c>
    </row>
    <row r="30" spans="1:5" ht="12.75">
      <c r="A30" s="5">
        <v>78.28</v>
      </c>
      <c r="B30" s="5">
        <v>8.643</v>
      </c>
      <c r="C30" s="3" t="s">
        <v>96</v>
      </c>
      <c r="D30" s="5">
        <v>75.7054957741989</v>
      </c>
      <c r="E30" s="5">
        <v>2.57450422580108</v>
      </c>
    </row>
    <row r="31" spans="1:5" ht="12.75">
      <c r="A31" s="5">
        <v>41.48</v>
      </c>
      <c r="B31" s="5">
        <v>7.916</v>
      </c>
      <c r="C31" s="3" t="s">
        <v>96</v>
      </c>
      <c r="D31" s="5">
        <v>58.7998959904008</v>
      </c>
      <c r="E31" s="5">
        <v>-17.3198959904008</v>
      </c>
    </row>
    <row r="32" spans="1:5" ht="12.75">
      <c r="A32" s="5">
        <v>98.47</v>
      </c>
      <c r="B32" s="5">
        <v>9.351</v>
      </c>
      <c r="C32" s="3" t="s">
        <v>96</v>
      </c>
      <c r="D32" s="5">
        <v>92.1692710794658</v>
      </c>
      <c r="E32" s="5">
        <v>6.30072892053417</v>
      </c>
    </row>
    <row r="33" spans="1:5" ht="12.75">
      <c r="A33" s="5">
        <v>40.15</v>
      </c>
      <c r="B33" s="5">
        <v>7.066</v>
      </c>
      <c r="C33" s="3" t="s">
        <v>96</v>
      </c>
      <c r="D33" s="5">
        <v>39.0340640561114</v>
      </c>
      <c r="E33" s="5">
        <v>1.1159359438885</v>
      </c>
    </row>
    <row r="34" spans="1:5" ht="12.75">
      <c r="A34" s="5">
        <v>116.1</v>
      </c>
      <c r="B34" s="5">
        <v>10.25</v>
      </c>
      <c r="C34" s="3" t="s">
        <v>96</v>
      </c>
      <c r="D34" s="5">
        <v>113.074545089967</v>
      </c>
      <c r="E34" s="5">
        <v>3.02545491003287</v>
      </c>
    </row>
    <row r="35" spans="1:5" ht="12.75">
      <c r="A35" s="5">
        <v>38.94</v>
      </c>
      <c r="B35" s="5">
        <v>6.958</v>
      </c>
      <c r="C35" s="3" t="s">
        <v>96</v>
      </c>
      <c r="D35" s="5">
        <v>36.5226407044606</v>
      </c>
      <c r="E35" s="5">
        <v>2.41735929553937</v>
      </c>
    </row>
    <row r="36" spans="1:5" ht="12.75">
      <c r="A36" s="5">
        <v>60.77</v>
      </c>
      <c r="B36" s="5">
        <v>8.001</v>
      </c>
      <c r="C36" s="3" t="s">
        <v>96</v>
      </c>
      <c r="D36" s="5">
        <v>60.7764791838297</v>
      </c>
      <c r="E36" s="5">
        <v>-0.00647918382976095</v>
      </c>
    </row>
    <row r="37" spans="1:5" ht="12.75">
      <c r="A37" s="5">
        <v>84.37</v>
      </c>
      <c r="B37" s="5">
        <v>9.039</v>
      </c>
      <c r="C37" s="3" t="s">
        <v>96</v>
      </c>
      <c r="D37" s="5">
        <v>84.9140480635854</v>
      </c>
      <c r="E37" s="5">
        <v>-0.544048063585457</v>
      </c>
    </row>
    <row r="38" spans="1:5" ht="12.75">
      <c r="A38" s="5">
        <v>70.11</v>
      </c>
      <c r="B38" s="5">
        <v>8.91</v>
      </c>
      <c r="C38" s="3" t="s">
        <v>96</v>
      </c>
      <c r="D38" s="5">
        <v>81.914292393558</v>
      </c>
      <c r="E38" s="5">
        <v>-11.804292393558</v>
      </c>
    </row>
    <row r="39" spans="1:5" ht="12.75">
      <c r="A39" s="5">
        <v>14.95</v>
      </c>
      <c r="B39" s="5">
        <v>6.106</v>
      </c>
      <c r="C39" s="3" t="s">
        <v>96</v>
      </c>
      <c r="D39" s="5">
        <v>16.7103009303258</v>
      </c>
      <c r="E39" s="5">
        <v>-1.76030093032588</v>
      </c>
    </row>
    <row r="40" spans="1:5" ht="12.75">
      <c r="A40" s="5">
        <v>70.7</v>
      </c>
      <c r="B40" s="5">
        <v>7.691</v>
      </c>
      <c r="C40" s="3" t="s">
        <v>96</v>
      </c>
      <c r="D40" s="5">
        <v>53.5677640077948</v>
      </c>
      <c r="E40" s="5">
        <v>17.1322359922051</v>
      </c>
    </row>
    <row r="41" spans="1:5" ht="12.75">
      <c r="A41" s="5">
        <v>71.01</v>
      </c>
      <c r="B41" s="5">
        <v>8.515</v>
      </c>
      <c r="C41" s="3" t="s">
        <v>96</v>
      </c>
      <c r="D41" s="5">
        <v>72.7289940240941</v>
      </c>
      <c r="E41" s="5">
        <v>-1.71899402409416</v>
      </c>
    </row>
    <row r="42" spans="1:5" ht="12.75">
      <c r="A42" s="5">
        <v>83.03</v>
      </c>
      <c r="B42" s="5">
        <v>8.53</v>
      </c>
      <c r="C42" s="3" t="s">
        <v>96</v>
      </c>
      <c r="D42" s="5">
        <v>73.0778028229345</v>
      </c>
      <c r="E42" s="5">
        <v>9.95219717706545</v>
      </c>
    </row>
    <row r="43" spans="1:5" ht="12.75">
      <c r="A43" s="5">
        <v>52.26</v>
      </c>
      <c r="B43" s="5">
        <v>8.158</v>
      </c>
      <c r="C43" s="3" t="s">
        <v>96</v>
      </c>
      <c r="D43" s="5">
        <v>64.4273446116926</v>
      </c>
      <c r="E43" s="5">
        <v>-12.1673446116926</v>
      </c>
    </row>
    <row r="44" spans="1:5" ht="12.75">
      <c r="A44" s="5">
        <v>46.64</v>
      </c>
      <c r="B44" s="5">
        <v>7.382</v>
      </c>
      <c r="C44" s="3" t="s">
        <v>96</v>
      </c>
      <c r="D44" s="5">
        <v>46.3823027516825</v>
      </c>
      <c r="E44" s="5">
        <v>0.257697248317408</v>
      </c>
    </row>
    <row r="45" ht="12.75">
      <c r="C45" t="s">
        <v>100</v>
      </c>
    </row>
    <row r="46" spans="1:3" ht="12.75">
      <c r="A46">
        <f>AVERAGE(A5:A44)</f>
        <v>59.4125</v>
      </c>
      <c r="B46" s="1">
        <f>AVERAGE(B5:B44)</f>
        <v>7.181075</v>
      </c>
      <c r="C46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25">
      <selection activeCell="C46" sqref="C46"/>
    </sheetView>
  </sheetViews>
  <sheetFormatPr defaultColWidth="9.140625" defaultRowHeight="12.75"/>
  <cols>
    <col min="1" max="1" width="6.57421875" style="0" customWidth="1"/>
    <col min="2" max="2" width="7.7109375" style="0" customWidth="1"/>
    <col min="3" max="3" width="5.28125" style="0" customWidth="1"/>
    <col min="5" max="6" width="9.140625" style="1" customWidth="1"/>
  </cols>
  <sheetData>
    <row r="1" ht="12.75">
      <c r="A1" t="s">
        <v>0</v>
      </c>
    </row>
    <row r="2" spans="2:7" ht="12.75">
      <c r="B2" t="s">
        <v>1</v>
      </c>
      <c r="G2" t="s">
        <v>2</v>
      </c>
    </row>
    <row r="4" spans="1:6" ht="12.75">
      <c r="A4" s="2" t="s">
        <v>3</v>
      </c>
      <c r="B4" s="2" t="s">
        <v>4</v>
      </c>
      <c r="C4" s="2" t="s">
        <v>5</v>
      </c>
      <c r="D4" s="3"/>
      <c r="E4" s="1" t="s">
        <v>6</v>
      </c>
      <c r="F4" s="1" t="s">
        <v>7</v>
      </c>
    </row>
    <row r="5" spans="1:6" ht="12.75">
      <c r="A5">
        <v>-2.4</v>
      </c>
      <c r="B5">
        <v>-0.31</v>
      </c>
      <c r="C5">
        <v>1</v>
      </c>
      <c r="E5" s="3">
        <v>-2.81450042992262</v>
      </c>
      <c r="F5">
        <v>0.414500429922624</v>
      </c>
    </row>
    <row r="6" spans="1:7" ht="12.75">
      <c r="A6">
        <v>6.3</v>
      </c>
      <c r="B6">
        <v>0.17</v>
      </c>
      <c r="C6">
        <v>1</v>
      </c>
      <c r="E6" s="3">
        <v>7.10511435941532</v>
      </c>
      <c r="F6">
        <v>-0.805114359415328</v>
      </c>
      <c r="G6">
        <v>0.414500429922624</v>
      </c>
    </row>
    <row r="7" spans="1:7" ht="12.75">
      <c r="A7">
        <v>15.8</v>
      </c>
      <c r="B7">
        <v>0.58</v>
      </c>
      <c r="C7">
        <v>1</v>
      </c>
      <c r="E7" s="3">
        <v>15.5781186586414</v>
      </c>
      <c r="F7">
        <v>0.221881341358563</v>
      </c>
      <c r="G7">
        <v>-0.805114359415328</v>
      </c>
    </row>
    <row r="8" spans="1:7" ht="12.75">
      <c r="A8">
        <v>20.5</v>
      </c>
      <c r="B8">
        <v>0.81</v>
      </c>
      <c r="C8">
        <v>1</v>
      </c>
      <c r="E8" s="3">
        <v>20.3312674118658</v>
      </c>
      <c r="F8">
        <v>0.168732588134139</v>
      </c>
      <c r="G8">
        <v>0.221881341358563</v>
      </c>
    </row>
    <row r="9" spans="1:7" ht="12.75">
      <c r="A9">
        <v>-7</v>
      </c>
      <c r="B9">
        <v>-1.18</v>
      </c>
      <c r="C9">
        <v>2</v>
      </c>
      <c r="E9" s="3">
        <v>-8.06121702667121</v>
      </c>
      <c r="F9">
        <v>1.06121702667121</v>
      </c>
      <c r="G9">
        <v>0.168732588134139</v>
      </c>
    </row>
    <row r="10" spans="1:7" ht="12.75">
      <c r="A10">
        <v>2.1</v>
      </c>
      <c r="B10">
        <v>-0.65</v>
      </c>
      <c r="C10">
        <v>2</v>
      </c>
      <c r="E10" s="3">
        <v>3.10511726559071</v>
      </c>
      <c r="F10">
        <v>-1.00511726559071</v>
      </c>
      <c r="G10">
        <v>1.06121702667121</v>
      </c>
    </row>
    <row r="11" spans="1:7" ht="12.75">
      <c r="A11">
        <v>17.8</v>
      </c>
      <c r="B11">
        <v>0.1</v>
      </c>
      <c r="C11">
        <v>2</v>
      </c>
      <c r="E11" s="3">
        <v>18.9065337169047</v>
      </c>
      <c r="F11">
        <v>-1.10653371690477</v>
      </c>
      <c r="G11">
        <v>-1.00511726559071</v>
      </c>
    </row>
    <row r="12" spans="1:7" ht="12.75">
      <c r="A12">
        <v>27.3</v>
      </c>
      <c r="B12">
        <v>0.5</v>
      </c>
      <c r="C12">
        <v>2</v>
      </c>
      <c r="E12" s="3">
        <v>27.3339558242722</v>
      </c>
      <c r="F12">
        <v>-0.0339558242722707</v>
      </c>
      <c r="G12">
        <v>-1.10653371690477</v>
      </c>
    </row>
    <row r="13" spans="1:7" ht="12.75">
      <c r="A13">
        <v>32</v>
      </c>
      <c r="B13">
        <v>0.67</v>
      </c>
      <c r="C13">
        <v>2</v>
      </c>
      <c r="E13" s="3">
        <v>30.9156102199034</v>
      </c>
      <c r="F13">
        <v>1.08438978009654</v>
      </c>
      <c r="G13">
        <v>-0.0339558242722707</v>
      </c>
    </row>
    <row r="14" spans="1:7" ht="12.75">
      <c r="A14">
        <v>-10.8</v>
      </c>
      <c r="B14">
        <v>-1.79</v>
      </c>
      <c r="C14">
        <v>3</v>
      </c>
      <c r="E14" s="3">
        <v>-13.533800002126</v>
      </c>
      <c r="F14">
        <v>2.73380000212605</v>
      </c>
      <c r="G14">
        <v>1.08438978009654</v>
      </c>
    </row>
    <row r="15" spans="1:7" ht="12.75">
      <c r="A15">
        <v>-2.8</v>
      </c>
      <c r="B15">
        <v>-1.21</v>
      </c>
      <c r="C15">
        <v>3</v>
      </c>
      <c r="E15" s="3">
        <v>-1.12524901404258</v>
      </c>
      <c r="F15">
        <v>-1.67475098595741</v>
      </c>
      <c r="G15">
        <v>2.73380000212605</v>
      </c>
    </row>
    <row r="16" spans="1:7" ht="12.75">
      <c r="A16">
        <v>14.2</v>
      </c>
      <c r="B16">
        <v>-0.35</v>
      </c>
      <c r="C16">
        <v>3</v>
      </c>
      <c r="E16" s="3">
        <v>17.2736369338053</v>
      </c>
      <c r="F16">
        <v>-3.07363693380531</v>
      </c>
      <c r="G16">
        <v>-1.67475098595741</v>
      </c>
    </row>
    <row r="17" spans="1:7" ht="12.75">
      <c r="A17">
        <v>25.5</v>
      </c>
      <c r="B17">
        <v>0.08</v>
      </c>
      <c r="C17">
        <v>3</v>
      </c>
      <c r="E17" s="3">
        <v>26.4730799077292</v>
      </c>
      <c r="F17">
        <v>-0.973079907729267</v>
      </c>
      <c r="G17">
        <v>-3.07363693380531</v>
      </c>
    </row>
    <row r="18" spans="1:13" ht="12.75">
      <c r="A18">
        <v>35.7</v>
      </c>
      <c r="B18">
        <v>0.49</v>
      </c>
      <c r="C18">
        <v>3</v>
      </c>
      <c r="E18" s="3">
        <v>35.2446418130986</v>
      </c>
      <c r="F18">
        <v>0.455358186901382</v>
      </c>
      <c r="G18">
        <v>-0.973079907729267</v>
      </c>
      <c r="J18" t="s">
        <v>8</v>
      </c>
      <c r="K18" t="s">
        <v>9</v>
      </c>
      <c r="L18" t="s">
        <v>10</v>
      </c>
      <c r="M18" t="s">
        <v>11</v>
      </c>
    </row>
    <row r="19" spans="1:13" ht="12.75">
      <c r="A19">
        <v>41.2</v>
      </c>
      <c r="B19">
        <v>0.65</v>
      </c>
      <c r="C19">
        <v>3</v>
      </c>
      <c r="E19" s="3">
        <v>38.6676903615354</v>
      </c>
      <c r="F19">
        <v>2.53230963846456</v>
      </c>
      <c r="G19">
        <v>0.455358186901382</v>
      </c>
      <c r="I19" t="s">
        <v>12</v>
      </c>
      <c r="J19">
        <v>18.9633</v>
      </c>
      <c r="K19">
        <v>0.4734</v>
      </c>
      <c r="L19">
        <v>40.0613</v>
      </c>
      <c r="M19">
        <v>0</v>
      </c>
    </row>
    <row r="20" spans="1:13" ht="12.75">
      <c r="A20">
        <v>-5.4</v>
      </c>
      <c r="B20">
        <v>-1.83</v>
      </c>
      <c r="C20">
        <v>4</v>
      </c>
      <c r="E20" s="3">
        <v>-7.48754886180731</v>
      </c>
      <c r="F20">
        <v>2.08754886180731</v>
      </c>
      <c r="G20">
        <v>2.53230963846456</v>
      </c>
      <c r="I20" t="s">
        <v>13</v>
      </c>
      <c r="J20">
        <v>20.999</v>
      </c>
      <c r="K20">
        <v>0.7092</v>
      </c>
      <c r="L20">
        <v>29.6094</v>
      </c>
      <c r="M20">
        <v>0</v>
      </c>
    </row>
    <row r="21" spans="1:13" ht="12.75">
      <c r="A21">
        <v>3</v>
      </c>
      <c r="B21">
        <v>-1.25</v>
      </c>
      <c r="C21">
        <v>4</v>
      </c>
      <c r="E21" s="3">
        <v>4.61556679696482</v>
      </c>
      <c r="F21">
        <v>-1.61556679696482</v>
      </c>
      <c r="G21">
        <v>2.08754886180731</v>
      </c>
      <c r="I21" t="s">
        <v>14</v>
      </c>
      <c r="J21">
        <v>6.6039</v>
      </c>
      <c r="K21">
        <v>0.7325</v>
      </c>
      <c r="L21">
        <v>9.0157</v>
      </c>
      <c r="M21">
        <v>0</v>
      </c>
    </row>
    <row r="22" spans="1:13" ht="12.75">
      <c r="A22">
        <v>20.7</v>
      </c>
      <c r="B22">
        <v>-0.41</v>
      </c>
      <c r="C22">
        <v>4</v>
      </c>
      <c r="E22" s="3">
        <v>22.1442170613934</v>
      </c>
      <c r="F22">
        <v>-1.44421706139342</v>
      </c>
      <c r="G22">
        <v>-1.61556679696482</v>
      </c>
      <c r="I22" t="s">
        <v>15</v>
      </c>
      <c r="J22">
        <v>4.8553</v>
      </c>
      <c r="K22">
        <v>0.3713</v>
      </c>
      <c r="L22">
        <v>13.0756</v>
      </c>
      <c r="M22">
        <v>0</v>
      </c>
    </row>
    <row r="23" spans="1:13" ht="12.75">
      <c r="A23">
        <v>30.5</v>
      </c>
      <c r="B23">
        <v>0.05</v>
      </c>
      <c r="C23">
        <v>4</v>
      </c>
      <c r="E23" s="3">
        <v>31.7432398252471</v>
      </c>
      <c r="F23">
        <v>-1.24323982524718</v>
      </c>
      <c r="G23">
        <v>-1.44421706139342</v>
      </c>
      <c r="I23" t="s">
        <v>16</v>
      </c>
      <c r="J23">
        <v>3.9122</v>
      </c>
      <c r="K23">
        <v>0.2563</v>
      </c>
      <c r="L23">
        <v>15.2627</v>
      </c>
      <c r="M23">
        <v>0</v>
      </c>
    </row>
    <row r="24" spans="1:13" ht="12.75">
      <c r="A24">
        <v>39.9</v>
      </c>
      <c r="B24">
        <v>0.43</v>
      </c>
      <c r="C24">
        <v>4</v>
      </c>
      <c r="E24" s="3">
        <v>39.672867325822</v>
      </c>
      <c r="F24">
        <v>0.227132674177975</v>
      </c>
      <c r="G24">
        <v>-1.24323982524718</v>
      </c>
      <c r="I24" t="s">
        <v>17</v>
      </c>
      <c r="J24">
        <v>0.2013</v>
      </c>
      <c r="K24">
        <v>1.2736</v>
      </c>
      <c r="L24">
        <v>0.1581</v>
      </c>
      <c r="M24">
        <v>0.8768</v>
      </c>
    </row>
    <row r="25" spans="1:13" ht="12.75">
      <c r="A25">
        <v>45</v>
      </c>
      <c r="B25">
        <v>0.59</v>
      </c>
      <c r="C25">
        <v>4</v>
      </c>
      <c r="E25" s="3">
        <v>43.0116578523798</v>
      </c>
      <c r="F25">
        <v>1.98834214762014</v>
      </c>
      <c r="G25">
        <v>0.227132674177975</v>
      </c>
      <c r="I25" t="s">
        <v>18</v>
      </c>
      <c r="J25">
        <v>0.1756</v>
      </c>
      <c r="K25">
        <v>0.516</v>
      </c>
      <c r="L25">
        <v>0.3403</v>
      </c>
      <c r="M25">
        <v>0.739</v>
      </c>
    </row>
    <row r="26" spans="7:13" ht="12.75">
      <c r="G26">
        <v>1.98834214762014</v>
      </c>
      <c r="I26" t="s">
        <v>19</v>
      </c>
      <c r="J26">
        <v>-0.0438</v>
      </c>
      <c r="K26">
        <v>0.3154</v>
      </c>
      <c r="L26">
        <v>-0.139</v>
      </c>
      <c r="M26">
        <v>0.8916</v>
      </c>
    </row>
    <row r="27" spans="1:7" ht="12.75">
      <c r="A27">
        <f>AVERAGE(A5:A25)</f>
        <v>16.62380952380952</v>
      </c>
      <c r="F27" s="1">
        <f>CORREL(F6:F25,G6:G25)</f>
        <v>0.2915467387037198</v>
      </c>
      <c r="G27" t="s">
        <v>20</v>
      </c>
    </row>
    <row r="30" ht="12.75">
      <c r="A30" t="s">
        <v>21</v>
      </c>
    </row>
    <row r="31" ht="12.75">
      <c r="B31" t="s">
        <v>22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J15" sqref="J15"/>
    </sheetView>
  </sheetViews>
  <sheetFormatPr defaultColWidth="9.140625" defaultRowHeight="12.75"/>
  <cols>
    <col min="1" max="1" width="6.140625" style="0" customWidth="1"/>
    <col min="2" max="2" width="7.00390625" style="0" customWidth="1"/>
    <col min="3" max="3" width="5.00390625" style="4" customWidth="1"/>
    <col min="4" max="4" width="9.28125" style="5" customWidth="1"/>
    <col min="5" max="5" width="7.00390625" style="5" customWidth="1"/>
    <col min="6" max="6" width="5.28125" style="5" customWidth="1"/>
    <col min="7" max="7" width="6.00390625" style="5" customWidth="1"/>
    <col min="8" max="8" width="5.57421875" style="6" customWidth="1"/>
    <col min="9" max="10" width="6.140625" style="5" customWidth="1"/>
    <col min="11" max="11" width="10.00390625" style="0" customWidth="1"/>
    <col min="12" max="12" width="7.421875" style="0" customWidth="1"/>
    <col min="13" max="13" width="8.28125" style="0" customWidth="1"/>
    <col min="14" max="14" width="7.28125" style="0" customWidth="1"/>
    <col min="15" max="15" width="7.57421875" style="0" customWidth="1"/>
  </cols>
  <sheetData>
    <row r="1" ht="12.75">
      <c r="A1" t="s">
        <v>0</v>
      </c>
    </row>
    <row r="2" spans="2:7" ht="12.75">
      <c r="B2" t="s">
        <v>1</v>
      </c>
      <c r="G2" s="5" t="s">
        <v>2</v>
      </c>
    </row>
    <row r="3" ht="12.75">
      <c r="H3" s="6" t="s">
        <v>42</v>
      </c>
    </row>
    <row r="4" spans="1:11" ht="12.75">
      <c r="A4" s="2" t="s">
        <v>3</v>
      </c>
      <c r="B4" s="2" t="s">
        <v>4</v>
      </c>
      <c r="C4" s="4" t="s">
        <v>5</v>
      </c>
      <c r="D4" s="7" t="s">
        <v>40</v>
      </c>
      <c r="E4" s="7" t="s">
        <v>6</v>
      </c>
      <c r="F4" s="7" t="s">
        <v>34</v>
      </c>
      <c r="G4" s="5" t="s">
        <v>41</v>
      </c>
      <c r="H4" s="6" t="s">
        <v>34</v>
      </c>
      <c r="I4" s="8" t="s">
        <v>43</v>
      </c>
      <c r="J4" s="8"/>
      <c r="K4" t="s">
        <v>39</v>
      </c>
    </row>
    <row r="5" spans="1:17" ht="12.75">
      <c r="A5">
        <v>-2.4</v>
      </c>
      <c r="B5">
        <v>-0.31</v>
      </c>
      <c r="C5" s="4">
        <v>1</v>
      </c>
      <c r="D5" s="5">
        <f aca="true" t="shared" si="0" ref="D5:D25">B5*B5</f>
        <v>0.0961</v>
      </c>
      <c r="E5" s="5">
        <v>-2.4754</v>
      </c>
      <c r="F5" s="5">
        <v>0.075384</v>
      </c>
      <c r="H5" s="6">
        <f aca="true" t="shared" si="1" ref="H5:H25">RANK(F5,$F$5:$F$25,1)</f>
        <v>13</v>
      </c>
      <c r="I5" s="5">
        <f aca="true" t="shared" si="2" ref="I5:I25">NORMDIST(F5,AVERAGE($F$5:$F$25),STDEV($F$5:$F$25),TRUE)</f>
        <v>0.5885005098661984</v>
      </c>
      <c r="K5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ht="12.75">
      <c r="A6">
        <v>6.3</v>
      </c>
      <c r="B6">
        <v>0.17</v>
      </c>
      <c r="C6" s="4">
        <v>1</v>
      </c>
      <c r="D6" s="5">
        <f t="shared" si="0"/>
        <v>0.028900000000000006</v>
      </c>
      <c r="E6" s="5">
        <v>6.5864</v>
      </c>
      <c r="F6" s="5">
        <v>-0.286367</v>
      </c>
      <c r="G6" s="5">
        <v>0.075384</v>
      </c>
      <c r="H6" s="6">
        <f t="shared" si="1"/>
        <v>4</v>
      </c>
      <c r="I6" s="5">
        <f t="shared" si="2"/>
        <v>0.19773313637845402</v>
      </c>
      <c r="K6" t="s">
        <v>44</v>
      </c>
      <c r="L6">
        <v>1</v>
      </c>
      <c r="M6">
        <v>4197.01</v>
      </c>
      <c r="N6">
        <v>1122.52</v>
      </c>
      <c r="O6">
        <v>1122.52</v>
      </c>
      <c r="P6">
        <v>4447.74</v>
      </c>
      <c r="Q6">
        <v>0</v>
      </c>
    </row>
    <row r="7" spans="1:17" ht="12.75">
      <c r="A7">
        <v>15.8</v>
      </c>
      <c r="B7">
        <v>0.58</v>
      </c>
      <c r="C7" s="4">
        <v>1</v>
      </c>
      <c r="D7" s="5">
        <f t="shared" si="0"/>
        <v>0.3364</v>
      </c>
      <c r="E7" s="5">
        <v>15.3702</v>
      </c>
      <c r="F7" s="5">
        <v>0.42976</v>
      </c>
      <c r="G7" s="5">
        <v>-0.286367</v>
      </c>
      <c r="H7" s="6">
        <f t="shared" si="1"/>
        <v>19</v>
      </c>
      <c r="I7" s="5">
        <f t="shared" si="2"/>
        <v>0.8988879318746446</v>
      </c>
      <c r="K7" t="s">
        <v>35</v>
      </c>
      <c r="L7">
        <v>3</v>
      </c>
      <c r="M7">
        <v>1768.58</v>
      </c>
      <c r="N7">
        <v>801.33</v>
      </c>
      <c r="O7">
        <v>267.11</v>
      </c>
      <c r="P7">
        <v>1058.36</v>
      </c>
      <c r="Q7">
        <v>0</v>
      </c>
    </row>
    <row r="8" spans="1:17" ht="12.75">
      <c r="A8">
        <v>20.5</v>
      </c>
      <c r="B8">
        <v>0.81</v>
      </c>
      <c r="C8" s="4">
        <v>1</v>
      </c>
      <c r="D8" s="5">
        <f t="shared" si="0"/>
        <v>0.6561000000000001</v>
      </c>
      <c r="E8" s="5">
        <v>20.7188</v>
      </c>
      <c r="F8" s="5">
        <v>-0.218777</v>
      </c>
      <c r="G8" s="5">
        <v>0.42976</v>
      </c>
      <c r="H8" s="6">
        <f t="shared" si="1"/>
        <v>5</v>
      </c>
      <c r="I8" s="5">
        <f t="shared" si="2"/>
        <v>0.25810968846836113</v>
      </c>
      <c r="K8" t="s">
        <v>45</v>
      </c>
      <c r="L8">
        <v>1</v>
      </c>
      <c r="M8">
        <v>26.41</v>
      </c>
      <c r="N8">
        <v>8.76</v>
      </c>
      <c r="O8">
        <v>8.76</v>
      </c>
      <c r="P8">
        <v>34.7</v>
      </c>
      <c r="Q8">
        <v>0</v>
      </c>
    </row>
    <row r="9" spans="1:17" ht="12.75">
      <c r="A9">
        <v>-7</v>
      </c>
      <c r="B9">
        <v>-1.18</v>
      </c>
      <c r="C9" s="4">
        <v>2</v>
      </c>
      <c r="D9" s="5">
        <f t="shared" si="0"/>
        <v>1.3923999999999999</v>
      </c>
      <c r="E9" s="5">
        <v>-6.9873</v>
      </c>
      <c r="F9" s="5">
        <v>-0.012673</v>
      </c>
      <c r="G9" s="5">
        <v>-0.218777</v>
      </c>
      <c r="H9" s="6">
        <f t="shared" si="1"/>
        <v>10</v>
      </c>
      <c r="I9" s="5">
        <f t="shared" si="2"/>
        <v>0.4850013060550674</v>
      </c>
      <c r="K9" t="s">
        <v>46</v>
      </c>
      <c r="L9">
        <v>3</v>
      </c>
      <c r="M9">
        <v>18.44</v>
      </c>
      <c r="N9">
        <v>9.84</v>
      </c>
      <c r="O9">
        <v>3.28</v>
      </c>
      <c r="P9">
        <v>13</v>
      </c>
      <c r="Q9">
        <v>0.001</v>
      </c>
    </row>
    <row r="10" spans="1:17" ht="12.75">
      <c r="A10">
        <v>2.1</v>
      </c>
      <c r="B10">
        <v>-0.65</v>
      </c>
      <c r="C10" s="4">
        <v>2</v>
      </c>
      <c r="D10" s="5">
        <f t="shared" si="0"/>
        <v>0.42250000000000004</v>
      </c>
      <c r="E10" s="5">
        <v>2.0813</v>
      </c>
      <c r="F10" s="5">
        <v>0.018703</v>
      </c>
      <c r="G10" s="5">
        <v>-0.012673</v>
      </c>
      <c r="H10" s="6">
        <f t="shared" si="1"/>
        <v>11</v>
      </c>
      <c r="I10" s="5">
        <f t="shared" si="2"/>
        <v>0.5221292699472752</v>
      </c>
      <c r="K10" t="s">
        <v>47</v>
      </c>
      <c r="L10">
        <v>3</v>
      </c>
      <c r="M10">
        <v>1.01</v>
      </c>
      <c r="N10">
        <v>1.01</v>
      </c>
      <c r="O10">
        <v>0.34</v>
      </c>
      <c r="P10">
        <v>1.33</v>
      </c>
      <c r="Q10">
        <v>0.325</v>
      </c>
    </row>
    <row r="11" spans="1:15" ht="12.75">
      <c r="A11">
        <v>17.8</v>
      </c>
      <c r="B11">
        <v>0.1</v>
      </c>
      <c r="C11" s="4">
        <v>2</v>
      </c>
      <c r="D11" s="5">
        <f t="shared" si="0"/>
        <v>0.010000000000000002</v>
      </c>
      <c r="E11" s="5">
        <v>17.7518</v>
      </c>
      <c r="F11" s="5">
        <v>0.048224</v>
      </c>
      <c r="G11" s="5">
        <v>0.018703</v>
      </c>
      <c r="H11" s="6">
        <f t="shared" si="1"/>
        <v>12</v>
      </c>
      <c r="I11" s="5">
        <f t="shared" si="2"/>
        <v>0.5568931481380757</v>
      </c>
      <c r="K11" t="s">
        <v>30</v>
      </c>
      <c r="L11">
        <v>9</v>
      </c>
      <c r="M11">
        <v>2.27</v>
      </c>
      <c r="N11">
        <v>2.27</v>
      </c>
      <c r="O11">
        <v>0.25</v>
      </c>
    </row>
    <row r="12" spans="1:13" ht="12.75">
      <c r="A12">
        <v>27.3</v>
      </c>
      <c r="B12">
        <v>0.5</v>
      </c>
      <c r="C12" s="4">
        <v>2</v>
      </c>
      <c r="D12" s="5">
        <f t="shared" si="0"/>
        <v>0.25</v>
      </c>
      <c r="E12" s="5">
        <v>27.469</v>
      </c>
      <c r="F12" s="5">
        <v>-0.169009</v>
      </c>
      <c r="G12" s="5">
        <v>0.048224</v>
      </c>
      <c r="H12" s="6">
        <f t="shared" si="1"/>
        <v>8</v>
      </c>
      <c r="I12" s="5">
        <f t="shared" si="2"/>
        <v>0.3080076206909961</v>
      </c>
      <c r="K12" t="s">
        <v>31</v>
      </c>
      <c r="L12">
        <v>20</v>
      </c>
      <c r="M12">
        <v>6013.72</v>
      </c>
    </row>
    <row r="13" spans="1:9" ht="12.75">
      <c r="A13">
        <v>32</v>
      </c>
      <c r="B13">
        <v>0.67</v>
      </c>
      <c r="C13" s="4">
        <v>2</v>
      </c>
      <c r="D13" s="5">
        <f t="shared" si="0"/>
        <v>0.4489000000000001</v>
      </c>
      <c r="E13" s="5">
        <v>31.8852</v>
      </c>
      <c r="F13" s="5">
        <v>0.114754</v>
      </c>
      <c r="G13" s="5">
        <v>-0.169009</v>
      </c>
      <c r="H13" s="6">
        <f t="shared" si="1"/>
        <v>15</v>
      </c>
      <c r="I13" s="5">
        <f t="shared" si="2"/>
        <v>0.6332649657659484</v>
      </c>
    </row>
    <row r="14" spans="1:9" ht="12.75">
      <c r="A14">
        <v>-10.8</v>
      </c>
      <c r="B14">
        <v>-1.79</v>
      </c>
      <c r="C14" s="4">
        <v>3</v>
      </c>
      <c r="D14" s="5">
        <f t="shared" si="0"/>
        <v>3.2041</v>
      </c>
      <c r="E14" s="5">
        <v>-10.9127</v>
      </c>
      <c r="F14" s="5">
        <v>0.112748</v>
      </c>
      <c r="G14" s="5">
        <v>0.114754</v>
      </c>
      <c r="H14" s="6">
        <f t="shared" si="1"/>
        <v>14</v>
      </c>
      <c r="I14" s="5">
        <f t="shared" si="2"/>
        <v>0.6310217714368351</v>
      </c>
    </row>
    <row r="15" spans="1:15" ht="12.75">
      <c r="A15">
        <v>-2.8</v>
      </c>
      <c r="B15">
        <v>-1.21</v>
      </c>
      <c r="C15" s="4">
        <v>3</v>
      </c>
      <c r="D15" s="5">
        <f t="shared" si="0"/>
        <v>1.4641</v>
      </c>
      <c r="E15" s="5">
        <v>-2.5983</v>
      </c>
      <c r="F15" s="5">
        <v>-0.201676</v>
      </c>
      <c r="G15" s="5">
        <v>0.112748</v>
      </c>
      <c r="H15" s="6">
        <f t="shared" si="1"/>
        <v>6</v>
      </c>
      <c r="I15" s="5">
        <f t="shared" si="2"/>
        <v>0.2747732856852041</v>
      </c>
      <c r="K15" t="s">
        <v>32</v>
      </c>
      <c r="L15" s="2" t="s">
        <v>37</v>
      </c>
      <c r="M15" s="2" t="s">
        <v>38</v>
      </c>
      <c r="N15" s="2" t="s">
        <v>36</v>
      </c>
      <c r="O15" s="2" t="s">
        <v>29</v>
      </c>
    </row>
    <row r="16" spans="1:15" ht="12.75">
      <c r="A16">
        <v>14.2</v>
      </c>
      <c r="B16">
        <v>-0.35</v>
      </c>
      <c r="C16" s="4">
        <v>3</v>
      </c>
      <c r="D16" s="5">
        <f t="shared" si="0"/>
        <v>0.12249999999999998</v>
      </c>
      <c r="E16" s="5">
        <v>14.3541</v>
      </c>
      <c r="F16" s="5">
        <v>-0.154064</v>
      </c>
      <c r="G16" s="5">
        <v>-0.201676</v>
      </c>
      <c r="H16" s="6">
        <f t="shared" si="1"/>
        <v>9</v>
      </c>
      <c r="I16" s="5">
        <f t="shared" si="2"/>
        <v>0.3237784226623108</v>
      </c>
      <c r="K16" t="s">
        <v>33</v>
      </c>
      <c r="L16" s="5">
        <v>17.7528</v>
      </c>
      <c r="M16" s="5">
        <v>0.1713</v>
      </c>
      <c r="N16" s="5">
        <v>103.64</v>
      </c>
      <c r="O16" s="9">
        <v>0</v>
      </c>
    </row>
    <row r="17" spans="1:15" ht="12.75">
      <c r="A17">
        <v>25.5</v>
      </c>
      <c r="B17">
        <v>0.08</v>
      </c>
      <c r="C17" s="4">
        <v>3</v>
      </c>
      <c r="D17" s="5">
        <f t="shared" si="0"/>
        <v>0.0064</v>
      </c>
      <c r="E17" s="5">
        <v>24.9015</v>
      </c>
      <c r="F17" s="5">
        <v>0.598527</v>
      </c>
      <c r="G17" s="5">
        <v>-0.154064</v>
      </c>
      <c r="H17" s="6">
        <f t="shared" si="1"/>
        <v>20</v>
      </c>
      <c r="I17" s="5">
        <f t="shared" si="2"/>
        <v>0.9621359488506528</v>
      </c>
      <c r="K17" t="s">
        <v>44</v>
      </c>
      <c r="L17" s="5">
        <v>22.871</v>
      </c>
      <c r="M17" s="5">
        <v>0.3429</v>
      </c>
      <c r="N17" s="5">
        <v>66.69</v>
      </c>
      <c r="O17" s="9">
        <v>0</v>
      </c>
    </row>
    <row r="18" spans="1:15" ht="12.75">
      <c r="A18">
        <v>35.7</v>
      </c>
      <c r="B18">
        <v>0.49</v>
      </c>
      <c r="C18" s="4">
        <v>3</v>
      </c>
      <c r="D18" s="5">
        <f t="shared" si="0"/>
        <v>0.24009999999999998</v>
      </c>
      <c r="E18" s="5">
        <v>36.2443</v>
      </c>
      <c r="F18" s="5">
        <v>-0.544271</v>
      </c>
      <c r="G18" s="5">
        <v>0.598527</v>
      </c>
      <c r="H18" s="6">
        <f t="shared" si="1"/>
        <v>1</v>
      </c>
      <c r="I18" s="5">
        <f t="shared" si="2"/>
        <v>0.053151793869471</v>
      </c>
      <c r="K18" t="s">
        <v>35</v>
      </c>
      <c r="L18" s="5"/>
      <c r="M18" s="5"/>
      <c r="N18" s="5"/>
      <c r="O18" s="9"/>
    </row>
    <row r="19" spans="1:15" ht="12.75">
      <c r="A19">
        <v>41.2</v>
      </c>
      <c r="B19">
        <v>0.65</v>
      </c>
      <c r="C19" s="4">
        <v>3</v>
      </c>
      <c r="D19" s="5">
        <f t="shared" si="0"/>
        <v>0.42250000000000004</v>
      </c>
      <c r="E19" s="5">
        <v>41.0113</v>
      </c>
      <c r="F19" s="5">
        <v>0.188736</v>
      </c>
      <c r="G19" s="5">
        <v>-0.544271</v>
      </c>
      <c r="H19" s="6">
        <f t="shared" si="1"/>
        <v>16</v>
      </c>
      <c r="I19" s="5">
        <f t="shared" si="2"/>
        <v>0.7122748334952256</v>
      </c>
      <c r="K19">
        <v>1</v>
      </c>
      <c r="L19" s="5">
        <v>-14.5265</v>
      </c>
      <c r="M19" s="5">
        <v>0.3272</v>
      </c>
      <c r="N19" s="5">
        <v>-44.4</v>
      </c>
      <c r="O19" s="9">
        <v>0</v>
      </c>
    </row>
    <row r="20" spans="1:15" ht="12.75">
      <c r="A20">
        <v>-5.4</v>
      </c>
      <c r="B20">
        <v>-1.83</v>
      </c>
      <c r="C20" s="4">
        <v>4</v>
      </c>
      <c r="D20" s="5">
        <f t="shared" si="0"/>
        <v>3.3489000000000004</v>
      </c>
      <c r="E20" s="5">
        <v>-5.6109</v>
      </c>
      <c r="F20" s="5">
        <v>0.210886</v>
      </c>
      <c r="G20" s="5">
        <v>0.188736</v>
      </c>
      <c r="H20" s="6">
        <f t="shared" si="1"/>
        <v>17</v>
      </c>
      <c r="I20" s="5">
        <f t="shared" si="2"/>
        <v>0.7342668183536553</v>
      </c>
      <c r="K20">
        <v>2</v>
      </c>
      <c r="L20" s="5">
        <v>-2.2825</v>
      </c>
      <c r="M20" s="5">
        <v>0.3238</v>
      </c>
      <c r="N20" s="5">
        <v>-7.05</v>
      </c>
      <c r="O20" s="9">
        <v>0</v>
      </c>
    </row>
    <row r="21" spans="1:15" ht="12.75">
      <c r="A21">
        <v>3</v>
      </c>
      <c r="B21">
        <v>-1.25</v>
      </c>
      <c r="C21" s="4">
        <v>4</v>
      </c>
      <c r="D21" s="5">
        <f t="shared" si="0"/>
        <v>1.5625</v>
      </c>
      <c r="E21" s="5">
        <v>3.5406</v>
      </c>
      <c r="F21" s="5">
        <v>-0.540647</v>
      </c>
      <c r="G21" s="5">
        <v>0.210886</v>
      </c>
      <c r="H21" s="6">
        <f t="shared" si="1"/>
        <v>2</v>
      </c>
      <c r="I21" s="5">
        <f t="shared" si="2"/>
        <v>0.054326264427124515</v>
      </c>
      <c r="K21">
        <v>3</v>
      </c>
      <c r="L21" s="5">
        <v>5.0818</v>
      </c>
      <c r="M21" s="5">
        <v>0.2672</v>
      </c>
      <c r="N21" s="5">
        <v>19.02</v>
      </c>
      <c r="O21" s="9">
        <v>0</v>
      </c>
    </row>
    <row r="22" spans="1:15" ht="12.75">
      <c r="A22">
        <v>20.7</v>
      </c>
      <c r="B22">
        <v>-0.41</v>
      </c>
      <c r="C22" s="4">
        <v>4</v>
      </c>
      <c r="D22" s="5">
        <f t="shared" si="0"/>
        <v>0.16809999999999997</v>
      </c>
      <c r="E22" s="5">
        <v>20.036</v>
      </c>
      <c r="F22" s="5">
        <v>0.663972</v>
      </c>
      <c r="G22" s="5">
        <v>-0.540647</v>
      </c>
      <c r="H22" s="6">
        <f t="shared" si="1"/>
        <v>21</v>
      </c>
      <c r="I22" s="5">
        <f t="shared" si="2"/>
        <v>0.9755938142166628</v>
      </c>
      <c r="K22" t="s">
        <v>45</v>
      </c>
      <c r="L22" s="5">
        <v>3.0668</v>
      </c>
      <c r="M22" s="5">
        <v>0.5206</v>
      </c>
      <c r="N22" s="5">
        <v>5.89</v>
      </c>
      <c r="O22" s="9">
        <v>0</v>
      </c>
    </row>
    <row r="23" spans="1:15" ht="12.75">
      <c r="A23">
        <v>30.5</v>
      </c>
      <c r="B23">
        <v>0.05</v>
      </c>
      <c r="C23" s="4">
        <v>4</v>
      </c>
      <c r="D23" s="5">
        <f t="shared" si="0"/>
        <v>0.0025000000000000005</v>
      </c>
      <c r="E23" s="5">
        <v>30.6943</v>
      </c>
      <c r="F23" s="5">
        <v>-0.194278</v>
      </c>
      <c r="G23" s="5">
        <v>0.663972</v>
      </c>
      <c r="H23" s="6">
        <f t="shared" si="1"/>
        <v>7</v>
      </c>
      <c r="I23" s="5">
        <f t="shared" si="2"/>
        <v>0.2821429037100964</v>
      </c>
      <c r="K23" t="s">
        <v>48</v>
      </c>
      <c r="L23" s="5"/>
      <c r="M23" s="5"/>
      <c r="N23" s="5"/>
      <c r="O23" s="9"/>
    </row>
    <row r="24" spans="1:15" ht="12.75">
      <c r="A24">
        <v>39.9</v>
      </c>
      <c r="B24">
        <v>0.43</v>
      </c>
      <c r="C24" s="4">
        <v>4</v>
      </c>
      <c r="D24" s="5">
        <f t="shared" si="0"/>
        <v>0.18489999999999998</v>
      </c>
      <c r="E24" s="5">
        <v>40.3663</v>
      </c>
      <c r="F24" s="5">
        <v>-0.466346</v>
      </c>
      <c r="G24" s="5">
        <v>-0.194278</v>
      </c>
      <c r="H24" s="6">
        <f t="shared" si="1"/>
        <v>3</v>
      </c>
      <c r="I24" s="5">
        <f t="shared" si="2"/>
        <v>0.08320938735215766</v>
      </c>
      <c r="K24">
        <v>1</v>
      </c>
      <c r="L24" s="5">
        <v>-3.592</v>
      </c>
      <c r="M24" s="5">
        <v>0.8435</v>
      </c>
      <c r="N24" s="5">
        <v>-4.26</v>
      </c>
      <c r="O24" s="9">
        <v>0.002</v>
      </c>
    </row>
    <row r="25" spans="1:15" ht="12.75">
      <c r="A25">
        <v>45</v>
      </c>
      <c r="B25">
        <v>0.59</v>
      </c>
      <c r="C25" s="4">
        <v>4</v>
      </c>
      <c r="D25" s="5">
        <f t="shared" si="0"/>
        <v>0.34809999999999997</v>
      </c>
      <c r="E25" s="5">
        <v>44.6736</v>
      </c>
      <c r="F25" s="5">
        <v>0.326413</v>
      </c>
      <c r="G25" s="5">
        <v>-0.466346</v>
      </c>
      <c r="H25" s="6">
        <f t="shared" si="1"/>
        <v>18</v>
      </c>
      <c r="I25" s="5">
        <f t="shared" si="2"/>
        <v>0.83362160716039</v>
      </c>
      <c r="K25">
        <v>2</v>
      </c>
      <c r="L25" s="5">
        <v>-0.3514</v>
      </c>
      <c r="M25" s="5">
        <v>0.4775</v>
      </c>
      <c r="N25" s="5">
        <v>-0.74</v>
      </c>
      <c r="O25" s="9">
        <v>0.481</v>
      </c>
    </row>
    <row r="26" spans="7:15" ht="12.75">
      <c r="G26" s="5">
        <v>0.326413</v>
      </c>
      <c r="K26">
        <v>3</v>
      </c>
      <c r="L26" s="5">
        <v>2.666</v>
      </c>
      <c r="M26" s="5">
        <v>0.4755</v>
      </c>
      <c r="N26" s="5">
        <v>5.61</v>
      </c>
      <c r="O26" s="9">
        <v>0</v>
      </c>
    </row>
    <row r="27" spans="11:15" ht="12.75">
      <c r="K27" t="s">
        <v>49</v>
      </c>
      <c r="O27" s="9"/>
    </row>
    <row r="28" spans="7:15" ht="12.75">
      <c r="G28" s="5">
        <f>CORREL(G6:G25,F6:F25)</f>
        <v>-0.6271823907328586</v>
      </c>
      <c r="K28">
        <v>1</v>
      </c>
      <c r="L28" s="5">
        <v>-0.207</v>
      </c>
      <c r="M28" s="5">
        <v>1.435</v>
      </c>
      <c r="N28" s="5">
        <v>-0.14</v>
      </c>
      <c r="O28" s="9">
        <v>0.889</v>
      </c>
    </row>
    <row r="29" spans="11:15" ht="12.75">
      <c r="K29">
        <v>2</v>
      </c>
      <c r="L29" s="5">
        <v>-0.1111</v>
      </c>
      <c r="M29" s="5">
        <v>0.7186</v>
      </c>
      <c r="N29" s="5">
        <v>-0.15</v>
      </c>
      <c r="O29" s="9">
        <v>0.881</v>
      </c>
    </row>
    <row r="30" spans="11:15" ht="12.75">
      <c r="K30">
        <v>3</v>
      </c>
      <c r="L30" s="5">
        <v>0.6671</v>
      </c>
      <c r="M30" s="5">
        <v>0.5808</v>
      </c>
      <c r="N30" s="5">
        <v>1.15</v>
      </c>
      <c r="O30" s="9">
        <v>0.28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Schneider</dc:creator>
  <cp:keywords/>
  <dc:description/>
  <cp:lastModifiedBy>David Schneider</cp:lastModifiedBy>
  <dcterms:created xsi:type="dcterms:W3CDTF">2005-07-24T02:03:42Z</dcterms:created>
  <dcterms:modified xsi:type="dcterms:W3CDTF">2005-07-24T02:09:32Z</dcterms:modified>
  <cp:category/>
  <cp:version/>
  <cp:contentType/>
  <cp:contentStatus/>
</cp:coreProperties>
</file>