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505" windowHeight="4035" activeTab="0"/>
  </bookViews>
  <sheets>
    <sheet name="Ch6.1" sheetId="1" r:id="rId1"/>
    <sheet name="Ch6.2normal" sheetId="2" r:id="rId2"/>
    <sheet name="Ch6.3 Case1" sheetId="3" r:id="rId3"/>
    <sheet name="Ch6.3 Case2" sheetId="4" r:id="rId4"/>
    <sheet name="CH6.3 Case3" sheetId="5" r:id="rId5"/>
    <sheet name="Ch6.3 Case4" sheetId="6" r:id="rId6"/>
    <sheet name="Ch6.3 Case5" sheetId="7" r:id="rId7"/>
    <sheet name="Ch6.3 ProbPlot" sheetId="8" r:id="rId8"/>
  </sheets>
  <definedNames/>
  <calcPr fullCalcOnLoad="1"/>
</workbook>
</file>

<file path=xl/sharedStrings.xml><?xml version="1.0" encoding="utf-8"?>
<sst xmlns="http://schemas.openxmlformats.org/spreadsheetml/2006/main" count="123" uniqueCount="84">
  <si>
    <t>Age of mothers of students taking Biol 4605 and 7220 in 2004</t>
  </si>
  <si>
    <t>Obs</t>
  </si>
  <si>
    <t>Expected</t>
  </si>
  <si>
    <t>Obs-Exp</t>
  </si>
  <si>
    <t>Cumulative</t>
  </si>
  <si>
    <t>Age</t>
  </si>
  <si>
    <t>Freq</t>
  </si>
  <si>
    <t>Sum(Age)</t>
  </si>
  <si>
    <t>Sum(Age*Age)</t>
  </si>
  <si>
    <t>Frequency</t>
  </si>
  <si>
    <t>Range</t>
  </si>
  <si>
    <t>x</t>
  </si>
  <si>
    <t>F(Age=x)</t>
  </si>
  <si>
    <r>
      <t>F(Age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>x)</t>
    </r>
  </si>
  <si>
    <t>16-20</t>
  </si>
  <si>
    <t>21-25</t>
  </si>
  <si>
    <t>26-30</t>
  </si>
  <si>
    <t>31-35</t>
  </si>
  <si>
    <t>36-40</t>
  </si>
  <si>
    <t>41-45</t>
  </si>
  <si>
    <t>Sum</t>
  </si>
  <si>
    <t>mean(Age)</t>
  </si>
  <si>
    <t xml:space="preserve">  </t>
  </si>
  <si>
    <t>var(Age)</t>
  </si>
  <si>
    <t>stdev(Age)</t>
  </si>
  <si>
    <t>Age of mothers of students taking Biol 4605 and 7220</t>
  </si>
  <si>
    <t>Age of alumni mothers, Duke</t>
  </si>
  <si>
    <t xml:space="preserve">Entry in 2000, 4th year students in </t>
  </si>
  <si>
    <t>n</t>
  </si>
  <si>
    <t>Mean(Age)</t>
  </si>
  <si>
    <t>Grads</t>
  </si>
  <si>
    <t>Undergrads</t>
  </si>
  <si>
    <t>Normal distribution</t>
  </si>
  <si>
    <t>cdf(X)</t>
  </si>
  <si>
    <t>pdf(X)</t>
  </si>
  <si>
    <t>X</t>
  </si>
  <si>
    <t>Pr(X &gt; x)</t>
  </si>
  <si>
    <t>Pr(X = x)</t>
  </si>
  <si>
    <t xml:space="preserve"> = mean</t>
  </si>
  <si>
    <t xml:space="preserve"> = stdev</t>
  </si>
  <si>
    <t>Normal probability plot  by linearizing the observed cdf</t>
  </si>
  <si>
    <t xml:space="preserve">Empirical frequency distribution.  </t>
  </si>
  <si>
    <t>Number of coal mining disasters, 1851 - 1866 (England).</t>
  </si>
  <si>
    <t xml:space="preserve">Data from: Andrews, D.F.   A.M. Herzberg  1985.  </t>
  </si>
  <si>
    <t xml:space="preserve">Data.  A collection of Problems from Many Fields  for the Student and Research Worker.  New York.  Springer-Verlag.  442 pp </t>
  </si>
  <si>
    <t>Resid</t>
  </si>
  <si>
    <t>Year</t>
  </si>
  <si>
    <t>Disasters</t>
  </si>
  <si>
    <t>k</t>
  </si>
  <si>
    <t>F(N=k)</t>
  </si>
  <si>
    <t>F(N=k)/n</t>
  </si>
  <si>
    <t>Pr(N=k)</t>
  </si>
  <si>
    <t>n=</t>
  </si>
  <si>
    <t>Mean</t>
  </si>
  <si>
    <t>Number of people per row in quantitative biology course in Fall, 2000</t>
  </si>
  <si>
    <t>6 Rows available</t>
  </si>
  <si>
    <t xml:space="preserve">Data = </t>
  </si>
  <si>
    <t>Model</t>
  </si>
  <si>
    <t xml:space="preserve"> +Residual</t>
  </si>
  <si>
    <t>white</t>
  </si>
  <si>
    <t>yellow</t>
  </si>
  <si>
    <t>red</t>
  </si>
  <si>
    <t xml:space="preserve"> &lt;---chalk</t>
  </si>
  <si>
    <t>Age of alumni parents in birth year of students beginning at Duke University in year 2000</t>
  </si>
  <si>
    <t>4th years students in Fall of 2003</t>
  </si>
  <si>
    <t>Age = 2000-parent graduation year+22.</t>
  </si>
  <si>
    <t>Obs is:</t>
  </si>
  <si>
    <t>Mothers Age</t>
  </si>
  <si>
    <t>low</t>
  </si>
  <si>
    <t>high</t>
  </si>
  <si>
    <t>Age of</t>
  </si>
  <si>
    <t>Mothers = T</t>
  </si>
  <si>
    <t>cdf(T)</t>
  </si>
  <si>
    <t>(years)</t>
  </si>
  <si>
    <t>F(T&lt;k)/35</t>
  </si>
  <si>
    <t>F(T&lt;k)</t>
  </si>
  <si>
    <t>F(T=k)</t>
  </si>
  <si>
    <t>k = Age</t>
  </si>
  <si>
    <t>*note:  5 years per class</t>
  </si>
  <si>
    <t>multiply probability in each age class by 5</t>
  </si>
  <si>
    <t>Hence in this column</t>
  </si>
  <si>
    <t>55*Pr(Age=x)*5</t>
  </si>
  <si>
    <t>Comparison with normal distribution</t>
  </si>
  <si>
    <t>Comparison with Poisson distribution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</si>
</sst>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00"/>
    <numFmt numFmtId="166" formatCode="0.000000"/>
    <numFmt numFmtId="167" formatCode="0.0"/>
    <numFmt numFmtId="168" formatCode="0.000"/>
    <numFmt numFmtId="169" formatCode="0.000000000000000"/>
    <numFmt numFmtId="170" formatCode=".00%"/>
    <numFmt numFmtId="171" formatCode="0.0000000"/>
    <numFmt numFmtId="172" formatCode="0.000000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sz val="8.5"/>
      <name val="Arial"/>
      <family val="0"/>
    </font>
    <font>
      <sz val="1.7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cdf(X)  Normal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55"/>
          <c:w val="0.94075"/>
          <c:h val="0.834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'Ch6.2normal'!$A$4:$A$45</c:f>
              <c:numCache/>
            </c:numRef>
          </c:xVal>
          <c:yVal>
            <c:numRef>
              <c:f>'Ch6.2normal'!$B$4:$B$45</c:f>
              <c:numCache/>
            </c:numRef>
          </c:yVal>
          <c:smooth val="1"/>
        </c:ser>
        <c:axId val="37160038"/>
        <c:axId val="66004887"/>
      </c:scatterChart>
      <c:valAx>
        <c:axId val="37160038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crossAx val="66004887"/>
        <c:crosses val="autoZero"/>
        <c:crossBetween val="midCat"/>
        <c:dispUnits/>
      </c:valAx>
      <c:valAx>
        <c:axId val="6600488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160038"/>
        <c:crossesAt val="-4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pdf(X)  Normal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55"/>
          <c:w val="0.94075"/>
          <c:h val="0.834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'Ch6.2normal'!$A$4:$A$45</c:f>
              <c:numCache/>
            </c:numRef>
          </c:xVal>
          <c:yVal>
            <c:numRef>
              <c:f>'Ch6.2normal'!$C$4:$C$45</c:f>
              <c:numCache/>
            </c:numRef>
          </c:yVal>
          <c:smooth val="1"/>
        </c:ser>
        <c:axId val="57173072"/>
        <c:axId val="44795601"/>
      </c:scatterChart>
      <c:valAx>
        <c:axId val="57173072"/>
        <c:scaling>
          <c:orientation val="minMax"/>
          <c:max val="4"/>
          <c:min val="-4"/>
        </c:scaling>
        <c:axPos val="b"/>
        <c:delete val="0"/>
        <c:numFmt formatCode="General" sourceLinked="1"/>
        <c:majorTickMark val="out"/>
        <c:minorTickMark val="none"/>
        <c:tickLblPos val="nextTo"/>
        <c:crossAx val="44795601"/>
        <c:crosses val="autoZero"/>
        <c:crossBetween val="midCat"/>
        <c:dispUnits/>
      </c:valAx>
      <c:valAx>
        <c:axId val="44795601"/>
        <c:scaling>
          <c:orientation val="minMax"/>
          <c:max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173072"/>
        <c:crossesAt val="-4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'Ch6.3 ProbPlot'!#REF!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'Ch6.3 ProbPlot'!#REF!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7226"/>
        <c:axId val="4565035"/>
      </c:scatterChart>
      <c:valAx>
        <c:axId val="507226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crossAx val="4565035"/>
        <c:crossesAt val="-6"/>
        <c:crossBetween val="midCat"/>
        <c:dispUnits/>
      </c:valAx>
      <c:valAx>
        <c:axId val="4565035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507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yVal>
            <c:numRef>
              <c:f>'Ch6.3 ProbPlot'!$B$4:$B$36</c:f>
              <c:numCache/>
            </c:numRef>
          </c:yVal>
          <c:smooth val="0"/>
        </c:ser>
        <c:axId val="41085316"/>
        <c:axId val="34223525"/>
      </c:scatterChart>
      <c:valAx>
        <c:axId val="4108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Observations in rank order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3525"/>
        <c:crosses val="autoZero"/>
        <c:crossBetween val="midCat"/>
        <c:dispUnits/>
      </c:valAx>
      <c:valAx>
        <c:axId val="3422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410853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'Ch6.3 ProbPlot'!$I$3:$I$26</c:f>
              <c:numCache/>
            </c:numRef>
          </c:xVal>
          <c:yVal>
            <c:numRef>
              <c:f>'Ch6.3 ProbPlot'!$L$3:$L$26</c:f>
              <c:numCache/>
            </c:numRef>
          </c:yVal>
          <c:smooth val="0"/>
        </c:ser>
        <c:axId val="39576270"/>
        <c:axId val="20642111"/>
      </c:scatterChart>
      <c:valAx>
        <c:axId val="39576270"/>
        <c:scaling>
          <c:orientation val="minMax"/>
          <c:max val="4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42111"/>
        <c:crosses val="autoZero"/>
        <c:crossBetween val="midCat"/>
        <c:dispUnits/>
        <c:majorUnit val="5"/>
      </c:valAx>
      <c:valAx>
        <c:axId val="2064211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95762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'Ch6.3 ProbPlot'!$I$3:$I$26</c:f>
              <c:numCache/>
            </c:numRef>
          </c:xVal>
          <c:yVal>
            <c:numRef>
              <c:f>'Ch6.3 ProbPlot'!$L$3:$L$26</c:f>
              <c:numCache/>
            </c:numRef>
          </c:yVal>
          <c:smooth val="0"/>
        </c:ser>
        <c:ser>
          <c:idx val="3"/>
          <c:order val="1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'Ch6.3 ProbPlot'!$I$3:$I$26</c:f>
              <c:numCache/>
            </c:numRef>
          </c:xVal>
          <c:yVal>
            <c:numRef>
              <c:f>'Ch6.3 ProbPlot'!$M$3:$M$26</c:f>
              <c:numCache/>
            </c:numRef>
          </c:yVal>
          <c:smooth val="1"/>
        </c:ser>
        <c:axId val="51561272"/>
        <c:axId val="61398265"/>
      </c:scatterChart>
      <c:valAx>
        <c:axId val="51561272"/>
        <c:scaling>
          <c:orientation val="minMax"/>
          <c:max val="4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98265"/>
        <c:crosses val="autoZero"/>
        <c:crossBetween val="midCat"/>
        <c:dispUnits/>
        <c:majorUnit val="5"/>
        <c:minorUnit val="1"/>
      </c:valAx>
      <c:valAx>
        <c:axId val="61398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612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2</xdr:row>
      <xdr:rowOff>66675</xdr:rowOff>
    </xdr:from>
    <xdr:to>
      <xdr:col>8</xdr:col>
      <xdr:colOff>561975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2505075" y="390525"/>
        <a:ext cx="30861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19</xdr:row>
      <xdr:rowOff>142875</xdr:rowOff>
    </xdr:from>
    <xdr:to>
      <xdr:col>9</xdr:col>
      <xdr:colOff>9525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2552700" y="3219450"/>
        <a:ext cx="309562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66675</xdr:rowOff>
    </xdr:from>
    <xdr:to>
      <xdr:col>0</xdr:col>
      <xdr:colOff>0</xdr:colOff>
      <xdr:row>58</xdr:row>
      <xdr:rowOff>0</xdr:rowOff>
    </xdr:to>
    <xdr:graphicFrame>
      <xdr:nvGraphicFramePr>
        <xdr:cNvPr id="1" name="Chart 1"/>
        <xdr:cNvGraphicFramePr/>
      </xdr:nvGraphicFramePr>
      <xdr:xfrm>
        <a:off x="0" y="7677150"/>
        <a:ext cx="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3</xdr:row>
      <xdr:rowOff>28575</xdr:rowOff>
    </xdr:from>
    <xdr:to>
      <xdr:col>7</xdr:col>
      <xdr:colOff>447675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1457325" y="514350"/>
        <a:ext cx="33813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29</xdr:row>
      <xdr:rowOff>0</xdr:rowOff>
    </xdr:from>
    <xdr:to>
      <xdr:col>8</xdr:col>
      <xdr:colOff>9525</xdr:colOff>
      <xdr:row>41</xdr:row>
      <xdr:rowOff>9525</xdr:rowOff>
    </xdr:to>
    <xdr:graphicFrame>
      <xdr:nvGraphicFramePr>
        <xdr:cNvPr id="3" name="Chart 5"/>
        <xdr:cNvGraphicFramePr/>
      </xdr:nvGraphicFramePr>
      <xdr:xfrm>
        <a:off x="1438275" y="4695825"/>
        <a:ext cx="357187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104775</xdr:colOff>
      <xdr:row>18</xdr:row>
      <xdr:rowOff>142875</xdr:rowOff>
    </xdr:from>
    <xdr:to>
      <xdr:col>8</xdr:col>
      <xdr:colOff>57150</xdr:colOff>
      <xdr:row>30</xdr:row>
      <xdr:rowOff>142875</xdr:rowOff>
    </xdr:to>
    <xdr:graphicFrame>
      <xdr:nvGraphicFramePr>
        <xdr:cNvPr id="4" name="Chart 6"/>
        <xdr:cNvGraphicFramePr/>
      </xdr:nvGraphicFramePr>
      <xdr:xfrm>
        <a:off x="1447800" y="3057525"/>
        <a:ext cx="360997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C11" sqref="A4:C11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57421875" style="0" customWidth="1"/>
    <col min="4" max="4" width="5.7109375" style="0" customWidth="1"/>
    <col min="5" max="5" width="6.00390625" style="0" customWidth="1"/>
    <col min="6" max="6" width="6.140625" style="0" customWidth="1"/>
    <col min="7" max="7" width="6.28125" style="0" customWidth="1"/>
    <col min="8" max="8" width="6.00390625" style="0" customWidth="1"/>
    <col min="9" max="9" width="5.8515625" style="0" customWidth="1"/>
    <col min="10" max="10" width="6.140625" style="0" customWidth="1"/>
  </cols>
  <sheetData>
    <row r="1" ht="12.75">
      <c r="A1" t="s">
        <v>41</v>
      </c>
    </row>
    <row r="2" spans="1:11" ht="12.75">
      <c r="A2" t="s">
        <v>25</v>
      </c>
      <c r="K2" t="s">
        <v>26</v>
      </c>
    </row>
    <row r="3" ht="12.75">
      <c r="K3" t="s">
        <v>27</v>
      </c>
    </row>
    <row r="4" spans="1:11" ht="12.75">
      <c r="A4" t="s">
        <v>10</v>
      </c>
      <c r="C4">
        <v>1997</v>
      </c>
      <c r="D4">
        <v>1998</v>
      </c>
      <c r="E4">
        <v>2000</v>
      </c>
      <c r="F4">
        <v>2001</v>
      </c>
      <c r="G4">
        <v>2002</v>
      </c>
      <c r="H4">
        <v>2003</v>
      </c>
      <c r="I4">
        <v>2004</v>
      </c>
      <c r="K4" s="1">
        <v>2003</v>
      </c>
    </row>
    <row r="6" spans="1:11" ht="12.75">
      <c r="A6" t="s">
        <v>14</v>
      </c>
      <c r="B6">
        <v>18</v>
      </c>
      <c r="C6">
        <v>2</v>
      </c>
      <c r="D6">
        <v>11</v>
      </c>
      <c r="E6">
        <v>2</v>
      </c>
      <c r="F6">
        <v>3</v>
      </c>
      <c r="G6">
        <v>3</v>
      </c>
      <c r="H6">
        <v>2</v>
      </c>
      <c r="I6">
        <v>4</v>
      </c>
      <c r="K6">
        <v>0</v>
      </c>
    </row>
    <row r="7" spans="1:11" ht="12.75">
      <c r="A7" t="s">
        <v>15</v>
      </c>
      <c r="B7">
        <v>23</v>
      </c>
      <c r="C7">
        <v>10</v>
      </c>
      <c r="D7">
        <v>19</v>
      </c>
      <c r="E7">
        <v>17</v>
      </c>
      <c r="F7">
        <v>12</v>
      </c>
      <c r="G7">
        <v>4</v>
      </c>
      <c r="H7">
        <v>7</v>
      </c>
      <c r="I7">
        <v>15</v>
      </c>
      <c r="K7">
        <v>4</v>
      </c>
    </row>
    <row r="8" spans="1:11" ht="12.75">
      <c r="A8" t="s">
        <v>16</v>
      </c>
      <c r="B8">
        <v>28</v>
      </c>
      <c r="C8">
        <v>11</v>
      </c>
      <c r="D8">
        <v>18</v>
      </c>
      <c r="E8">
        <v>11</v>
      </c>
      <c r="F8">
        <v>17</v>
      </c>
      <c r="G8">
        <v>13</v>
      </c>
      <c r="H8">
        <v>12</v>
      </c>
      <c r="I8">
        <v>21</v>
      </c>
      <c r="K8">
        <v>37</v>
      </c>
    </row>
    <row r="9" spans="1:11" ht="12.75">
      <c r="A9" t="s">
        <v>17</v>
      </c>
      <c r="B9">
        <v>33</v>
      </c>
      <c r="C9">
        <v>8</v>
      </c>
      <c r="D9">
        <v>7</v>
      </c>
      <c r="E9">
        <v>10</v>
      </c>
      <c r="F9">
        <v>4</v>
      </c>
      <c r="G9">
        <v>4</v>
      </c>
      <c r="H9">
        <v>4</v>
      </c>
      <c r="I9">
        <v>12</v>
      </c>
      <c r="K9">
        <v>20</v>
      </c>
    </row>
    <row r="10" spans="1:11" ht="12.75">
      <c r="A10" t="s">
        <v>18</v>
      </c>
      <c r="B10">
        <v>38</v>
      </c>
      <c r="C10">
        <v>1</v>
      </c>
      <c r="D10">
        <v>0</v>
      </c>
      <c r="E10">
        <v>2</v>
      </c>
      <c r="F10">
        <v>1</v>
      </c>
      <c r="G10">
        <v>2</v>
      </c>
      <c r="H10">
        <v>2</v>
      </c>
      <c r="I10">
        <v>3</v>
      </c>
      <c r="K10">
        <v>2</v>
      </c>
    </row>
    <row r="11" spans="1:11" ht="12.75">
      <c r="A11" t="s">
        <v>19</v>
      </c>
      <c r="B11">
        <v>43</v>
      </c>
      <c r="C11">
        <v>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K11">
        <v>0</v>
      </c>
    </row>
    <row r="13" spans="1:11" ht="12.75">
      <c r="A13" t="s">
        <v>28</v>
      </c>
      <c r="C13">
        <f aca="true" t="shared" si="0" ref="C13:I13">SUM(C6:C12)</f>
        <v>33</v>
      </c>
      <c r="D13">
        <f t="shared" si="0"/>
        <v>55</v>
      </c>
      <c r="E13">
        <f t="shared" si="0"/>
        <v>42</v>
      </c>
      <c r="F13">
        <f t="shared" si="0"/>
        <v>37</v>
      </c>
      <c r="G13">
        <f t="shared" si="0"/>
        <v>26</v>
      </c>
      <c r="H13">
        <f t="shared" si="0"/>
        <v>27</v>
      </c>
      <c r="I13">
        <f t="shared" si="0"/>
        <v>55</v>
      </c>
      <c r="K13">
        <f>SUM(K6:K12)</f>
        <v>63</v>
      </c>
    </row>
    <row r="15" spans="3:11" ht="12.75">
      <c r="C15">
        <f aca="true" t="shared" si="1" ref="C15:I20">$B6*C6</f>
        <v>36</v>
      </c>
      <c r="D15">
        <f t="shared" si="1"/>
        <v>198</v>
      </c>
      <c r="E15">
        <f t="shared" si="1"/>
        <v>36</v>
      </c>
      <c r="F15">
        <f t="shared" si="1"/>
        <v>54</v>
      </c>
      <c r="G15">
        <f t="shared" si="1"/>
        <v>54</v>
      </c>
      <c r="H15">
        <f t="shared" si="1"/>
        <v>36</v>
      </c>
      <c r="I15">
        <f t="shared" si="1"/>
        <v>72</v>
      </c>
      <c r="K15">
        <f aca="true" t="shared" si="2" ref="K15:K20">$B6*K6</f>
        <v>0</v>
      </c>
    </row>
    <row r="16" spans="3:11" ht="12.75">
      <c r="C16">
        <f t="shared" si="1"/>
        <v>230</v>
      </c>
      <c r="D16">
        <f t="shared" si="1"/>
        <v>437</v>
      </c>
      <c r="E16">
        <f t="shared" si="1"/>
        <v>391</v>
      </c>
      <c r="F16">
        <f t="shared" si="1"/>
        <v>276</v>
      </c>
      <c r="G16">
        <f t="shared" si="1"/>
        <v>92</v>
      </c>
      <c r="H16">
        <f t="shared" si="1"/>
        <v>161</v>
      </c>
      <c r="I16">
        <f t="shared" si="1"/>
        <v>345</v>
      </c>
      <c r="K16">
        <f t="shared" si="2"/>
        <v>92</v>
      </c>
    </row>
    <row r="17" spans="3:11" ht="12.75">
      <c r="C17">
        <f t="shared" si="1"/>
        <v>308</v>
      </c>
      <c r="D17">
        <f t="shared" si="1"/>
        <v>504</v>
      </c>
      <c r="E17">
        <f t="shared" si="1"/>
        <v>308</v>
      </c>
      <c r="F17">
        <f t="shared" si="1"/>
        <v>476</v>
      </c>
      <c r="G17">
        <f t="shared" si="1"/>
        <v>364</v>
      </c>
      <c r="H17">
        <f t="shared" si="1"/>
        <v>336</v>
      </c>
      <c r="I17">
        <f t="shared" si="1"/>
        <v>588</v>
      </c>
      <c r="K17">
        <f t="shared" si="2"/>
        <v>1036</v>
      </c>
    </row>
    <row r="18" spans="3:11" ht="12.75">
      <c r="C18">
        <f t="shared" si="1"/>
        <v>264</v>
      </c>
      <c r="D18">
        <f t="shared" si="1"/>
        <v>231</v>
      </c>
      <c r="E18">
        <f t="shared" si="1"/>
        <v>330</v>
      </c>
      <c r="F18">
        <f t="shared" si="1"/>
        <v>132</v>
      </c>
      <c r="G18">
        <f t="shared" si="1"/>
        <v>132</v>
      </c>
      <c r="H18">
        <f t="shared" si="1"/>
        <v>132</v>
      </c>
      <c r="I18">
        <f t="shared" si="1"/>
        <v>396</v>
      </c>
      <c r="K18">
        <f t="shared" si="2"/>
        <v>660</v>
      </c>
    </row>
    <row r="19" spans="3:11" ht="12.75">
      <c r="C19">
        <f t="shared" si="1"/>
        <v>38</v>
      </c>
      <c r="D19">
        <f t="shared" si="1"/>
        <v>0</v>
      </c>
      <c r="E19">
        <f t="shared" si="1"/>
        <v>76</v>
      </c>
      <c r="F19">
        <f t="shared" si="1"/>
        <v>38</v>
      </c>
      <c r="G19">
        <f t="shared" si="1"/>
        <v>76</v>
      </c>
      <c r="H19">
        <f t="shared" si="1"/>
        <v>76</v>
      </c>
      <c r="I19">
        <f t="shared" si="1"/>
        <v>114</v>
      </c>
      <c r="K19">
        <f t="shared" si="2"/>
        <v>76</v>
      </c>
    </row>
    <row r="20" spans="3:11" ht="12.75">
      <c r="C20">
        <f t="shared" si="1"/>
        <v>43</v>
      </c>
      <c r="D20">
        <f t="shared" si="1"/>
        <v>0</v>
      </c>
      <c r="E20">
        <f t="shared" si="1"/>
        <v>0</v>
      </c>
      <c r="F20">
        <f t="shared" si="1"/>
        <v>0</v>
      </c>
      <c r="G20">
        <f t="shared" si="1"/>
        <v>0</v>
      </c>
      <c r="H20">
        <f t="shared" si="1"/>
        <v>0</v>
      </c>
      <c r="I20">
        <f t="shared" si="1"/>
        <v>0</v>
      </c>
      <c r="K20">
        <f t="shared" si="2"/>
        <v>0</v>
      </c>
    </row>
    <row r="22" spans="1:15" ht="12.75">
      <c r="A22" t="s">
        <v>29</v>
      </c>
      <c r="C22" s="2">
        <f aca="true" t="shared" si="3" ref="C22:I22">SUM(C15:C21)/C13</f>
        <v>27.848484848484848</v>
      </c>
      <c r="D22" s="2">
        <f t="shared" si="3"/>
        <v>24.90909090909091</v>
      </c>
      <c r="E22" s="2">
        <f t="shared" si="3"/>
        <v>27.166666666666668</v>
      </c>
      <c r="F22" s="2">
        <f t="shared" si="3"/>
        <v>26.37837837837838</v>
      </c>
      <c r="G22" s="2">
        <f t="shared" si="3"/>
        <v>27.615384615384617</v>
      </c>
      <c r="H22" s="2">
        <f t="shared" si="3"/>
        <v>27.444444444444443</v>
      </c>
      <c r="I22" s="2">
        <f t="shared" si="3"/>
        <v>27.545454545454547</v>
      </c>
      <c r="J22" s="2"/>
      <c r="K22" s="2">
        <f>SUM(K15:K21)/K13</f>
        <v>29.58730158730159</v>
      </c>
      <c r="L22" s="2"/>
      <c r="M22" s="2"/>
      <c r="N22" s="2"/>
      <c r="O22" s="2"/>
    </row>
    <row r="24" spans="1:9" ht="12.75">
      <c r="A24" t="s">
        <v>30</v>
      </c>
      <c r="H24">
        <v>30</v>
      </c>
      <c r="I24">
        <v>33</v>
      </c>
    </row>
    <row r="25" spans="1:9" ht="12.75">
      <c r="A25" t="s">
        <v>31</v>
      </c>
      <c r="H25">
        <v>11</v>
      </c>
      <c r="I25">
        <v>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9">
      <selection activeCell="D16" sqref="D16"/>
    </sheetView>
  </sheetViews>
  <sheetFormatPr defaultColWidth="9.140625" defaultRowHeight="12.75"/>
  <cols>
    <col min="1" max="1" width="9.140625" style="4" customWidth="1"/>
    <col min="2" max="2" width="11.421875" style="5" bestFit="1" customWidth="1"/>
    <col min="3" max="3" width="9.140625" style="5" customWidth="1"/>
  </cols>
  <sheetData>
    <row r="1" ht="12.75">
      <c r="D1" t="s">
        <v>32</v>
      </c>
    </row>
    <row r="2" spans="2:3" ht="12.75">
      <c r="B2" s="6" t="s">
        <v>33</v>
      </c>
      <c r="C2" s="6" t="s">
        <v>34</v>
      </c>
    </row>
    <row r="3" spans="1:3" ht="12.75">
      <c r="A3" s="7" t="s">
        <v>35</v>
      </c>
      <c r="B3" s="8" t="s">
        <v>36</v>
      </c>
      <c r="C3" s="8" t="s">
        <v>37</v>
      </c>
    </row>
    <row r="4" spans="1:3" ht="12.75">
      <c r="A4" s="4">
        <v>-4</v>
      </c>
      <c r="B4" s="5">
        <f aca="true" t="shared" si="0" ref="B4:B45">NORMSDIST(A4)</f>
        <v>3.1686034609235136E-05</v>
      </c>
      <c r="C4" s="5">
        <f aca="true" t="shared" si="1" ref="C4:C45">NORMDIST(A4,0,1,FALSE)</f>
        <v>0.00013383022576488534</v>
      </c>
    </row>
    <row r="5" spans="1:3" ht="12.75">
      <c r="A5" s="4">
        <v>-3.8</v>
      </c>
      <c r="B5" s="5">
        <f t="shared" si="0"/>
        <v>7.237243427438145E-05</v>
      </c>
      <c r="C5" s="5">
        <f t="shared" si="1"/>
        <v>0.0002919469257914602</v>
      </c>
    </row>
    <row r="6" spans="1:3" ht="12.75">
      <c r="A6" s="4">
        <v>-3.6</v>
      </c>
      <c r="B6" s="5">
        <f t="shared" si="0"/>
        <v>0.00015914571376995923</v>
      </c>
      <c r="C6" s="5">
        <f t="shared" si="1"/>
        <v>0.0006119019301137718</v>
      </c>
    </row>
    <row r="7" spans="1:3" ht="12.75">
      <c r="A7" s="4">
        <v>-3.4</v>
      </c>
      <c r="B7" s="5">
        <f t="shared" si="0"/>
        <v>0.0003369808229330973</v>
      </c>
      <c r="C7" s="5">
        <f t="shared" si="1"/>
        <v>0.0012322191684730197</v>
      </c>
    </row>
    <row r="8" spans="1:3" ht="12.75">
      <c r="A8" s="4">
        <v>-3.2</v>
      </c>
      <c r="B8" s="5">
        <f t="shared" si="0"/>
        <v>0.0006872020807906498</v>
      </c>
      <c r="C8" s="5">
        <f t="shared" si="1"/>
        <v>0.00238408820146484</v>
      </c>
    </row>
    <row r="9" spans="1:3" ht="12.75">
      <c r="A9" s="4">
        <v>-3</v>
      </c>
      <c r="B9" s="5">
        <f t="shared" si="0"/>
        <v>0.0013499672232354376</v>
      </c>
      <c r="C9" s="5">
        <f t="shared" si="1"/>
        <v>0.004431848411938007</v>
      </c>
    </row>
    <row r="10" spans="1:3" ht="12.75">
      <c r="A10" s="4">
        <v>-2.8</v>
      </c>
      <c r="B10" s="5">
        <f t="shared" si="0"/>
        <v>0.002555190641525096</v>
      </c>
      <c r="C10" s="5">
        <f t="shared" si="1"/>
        <v>0.007915451582979967</v>
      </c>
    </row>
    <row r="11" spans="1:3" ht="12.75">
      <c r="A11" s="4">
        <v>-2.6</v>
      </c>
      <c r="B11" s="5">
        <f t="shared" si="0"/>
        <v>0.004661221782645386</v>
      </c>
      <c r="C11" s="5">
        <f t="shared" si="1"/>
        <v>0.013582969233685611</v>
      </c>
    </row>
    <row r="12" spans="1:3" ht="12.75">
      <c r="A12" s="4">
        <v>-2.4</v>
      </c>
      <c r="B12" s="5">
        <f t="shared" si="0"/>
        <v>0.008197528869431592</v>
      </c>
      <c r="C12" s="5">
        <f t="shared" si="1"/>
        <v>0.022394530294842896</v>
      </c>
    </row>
    <row r="13" spans="1:3" ht="12.75">
      <c r="A13" s="4">
        <v>-2.2</v>
      </c>
      <c r="B13" s="5">
        <f t="shared" si="0"/>
        <v>0.01390339890831993</v>
      </c>
      <c r="C13" s="5">
        <f t="shared" si="1"/>
        <v>0.03547459284623142</v>
      </c>
    </row>
    <row r="14" spans="1:3" ht="12.75">
      <c r="A14" s="4">
        <v>-2</v>
      </c>
      <c r="B14" s="5">
        <f t="shared" si="0"/>
        <v>0.022750062036186902</v>
      </c>
      <c r="C14" s="5">
        <f t="shared" si="1"/>
        <v>0.05399096651318805</v>
      </c>
    </row>
    <row r="15" spans="1:3" ht="12.75">
      <c r="A15" s="4">
        <v>-1.8</v>
      </c>
      <c r="B15" s="5">
        <f t="shared" si="0"/>
        <v>0.035930265513823056</v>
      </c>
      <c r="C15" s="5">
        <f t="shared" si="1"/>
        <v>0.07895015830089414</v>
      </c>
    </row>
    <row r="16" spans="1:3" ht="12.75">
      <c r="A16" s="4">
        <v>-1.6</v>
      </c>
      <c r="B16" s="5">
        <f t="shared" si="0"/>
        <v>0.05479928945387591</v>
      </c>
      <c r="C16" s="5">
        <f t="shared" si="1"/>
        <v>0.11092083467945553</v>
      </c>
    </row>
    <row r="17" spans="1:3" ht="12.75">
      <c r="A17" s="4">
        <v>-1.4</v>
      </c>
      <c r="B17" s="5">
        <f t="shared" si="0"/>
        <v>0.08075671125630002</v>
      </c>
      <c r="C17" s="5">
        <f t="shared" si="1"/>
        <v>0.14972746563574485</v>
      </c>
    </row>
    <row r="18" spans="1:3" ht="12.75">
      <c r="A18" s="4">
        <v>-1.2</v>
      </c>
      <c r="B18" s="5">
        <f t="shared" si="0"/>
        <v>0.11506973171770751</v>
      </c>
      <c r="C18" s="5">
        <f t="shared" si="1"/>
        <v>0.19418605498321292</v>
      </c>
    </row>
    <row r="19" spans="1:3" ht="12.75">
      <c r="A19" s="4">
        <v>-1</v>
      </c>
      <c r="B19" s="5">
        <f t="shared" si="0"/>
        <v>0.15865525975899586</v>
      </c>
      <c r="C19" s="5">
        <f t="shared" si="1"/>
        <v>0.24197072451914334</v>
      </c>
    </row>
    <row r="20" spans="1:3" ht="12.75">
      <c r="A20" s="4">
        <v>-0.8</v>
      </c>
      <c r="B20" s="5">
        <f t="shared" si="0"/>
        <v>0.21185533393827582</v>
      </c>
      <c r="C20" s="5">
        <f t="shared" si="1"/>
        <v>0.2896915527614827</v>
      </c>
    </row>
    <row r="21" spans="1:3" ht="12.75">
      <c r="A21" s="4">
        <v>-0.6</v>
      </c>
      <c r="B21" s="5">
        <f t="shared" si="0"/>
        <v>0.2742530649385524</v>
      </c>
      <c r="C21" s="5">
        <f t="shared" si="1"/>
        <v>0.3332246028917996</v>
      </c>
    </row>
    <row r="22" spans="1:3" ht="12.75">
      <c r="A22" s="4">
        <v>-0.4</v>
      </c>
      <c r="B22" s="5">
        <f t="shared" si="0"/>
        <v>0.34457830341312334</v>
      </c>
      <c r="C22" s="5">
        <f t="shared" si="1"/>
        <v>0.3682701403033233</v>
      </c>
    </row>
    <row r="23" spans="1:3" ht="12.75">
      <c r="A23" s="4">
        <v>-0.4</v>
      </c>
      <c r="B23" s="5">
        <f t="shared" si="0"/>
        <v>0.34457830341312334</v>
      </c>
      <c r="C23" s="5">
        <f t="shared" si="1"/>
        <v>0.3682701403033233</v>
      </c>
    </row>
    <row r="24" spans="1:3" ht="12.75">
      <c r="A24" s="4">
        <v>-0.2</v>
      </c>
      <c r="B24" s="5">
        <f t="shared" si="0"/>
        <v>0.42074031283327273</v>
      </c>
      <c r="C24" s="5">
        <f t="shared" si="1"/>
        <v>0.3910426939754558</v>
      </c>
    </row>
    <row r="25" spans="1:3" ht="12.75">
      <c r="A25" s="4">
        <v>0</v>
      </c>
      <c r="B25" s="5">
        <f t="shared" si="0"/>
        <v>0.4999999997817208</v>
      </c>
      <c r="C25" s="5">
        <f t="shared" si="1"/>
        <v>0.39894228040143265</v>
      </c>
    </row>
    <row r="26" spans="1:3" ht="12.75">
      <c r="A26" s="4">
        <v>0.2</v>
      </c>
      <c r="B26" s="5">
        <f t="shared" si="0"/>
        <v>0.5792596871667273</v>
      </c>
      <c r="C26" s="5">
        <f t="shared" si="1"/>
        <v>0.3910426939754558</v>
      </c>
    </row>
    <row r="27" spans="1:3" ht="12.75">
      <c r="A27" s="4">
        <v>0.4</v>
      </c>
      <c r="B27" s="5">
        <f t="shared" si="0"/>
        <v>0.6554216965868767</v>
      </c>
      <c r="C27" s="5">
        <f t="shared" si="1"/>
        <v>0.3682701403033233</v>
      </c>
    </row>
    <row r="28" spans="1:3" ht="12.75">
      <c r="A28" s="4">
        <v>0.6</v>
      </c>
      <c r="B28" s="5">
        <f t="shared" si="0"/>
        <v>0.7257469350614476</v>
      </c>
      <c r="C28" s="5">
        <f t="shared" si="1"/>
        <v>0.3332246028917996</v>
      </c>
    </row>
    <row r="29" spans="1:3" ht="12.75">
      <c r="A29" s="4">
        <v>0.8</v>
      </c>
      <c r="B29" s="5">
        <f t="shared" si="0"/>
        <v>0.7881446660617242</v>
      </c>
      <c r="C29" s="5">
        <f t="shared" si="1"/>
        <v>0.2896915527614827</v>
      </c>
    </row>
    <row r="30" spans="1:3" ht="12.75">
      <c r="A30" s="4">
        <v>1</v>
      </c>
      <c r="B30" s="5">
        <f t="shared" si="0"/>
        <v>0.8413447402410041</v>
      </c>
      <c r="C30" s="5">
        <f t="shared" si="1"/>
        <v>0.24197072451914334</v>
      </c>
    </row>
    <row r="31" spans="1:3" ht="12.75">
      <c r="A31" s="4">
        <v>1.2</v>
      </c>
      <c r="B31" s="5">
        <f t="shared" si="0"/>
        <v>0.8849302682822925</v>
      </c>
      <c r="C31" s="5">
        <f t="shared" si="1"/>
        <v>0.19418605498321292</v>
      </c>
    </row>
    <row r="32" spans="1:3" ht="12.75">
      <c r="A32" s="4">
        <v>1.4</v>
      </c>
      <c r="B32" s="5">
        <f t="shared" si="0"/>
        <v>0.9192432887437</v>
      </c>
      <c r="C32" s="5">
        <f t="shared" si="1"/>
        <v>0.14972746563574485</v>
      </c>
    </row>
    <row r="33" spans="1:3" ht="12.75">
      <c r="A33" s="4">
        <v>1.6</v>
      </c>
      <c r="B33" s="5">
        <f t="shared" si="0"/>
        <v>0.9452007105461241</v>
      </c>
      <c r="C33" s="5">
        <f t="shared" si="1"/>
        <v>0.11092083467945553</v>
      </c>
    </row>
    <row r="34" spans="1:3" ht="12.75">
      <c r="A34" s="4">
        <v>1.8</v>
      </c>
      <c r="B34" s="5">
        <f t="shared" si="0"/>
        <v>0.9640697344861769</v>
      </c>
      <c r="C34" s="5">
        <f t="shared" si="1"/>
        <v>0.07895015830089414</v>
      </c>
    </row>
    <row r="35" spans="1:3" ht="12.75">
      <c r="A35" s="4">
        <v>2</v>
      </c>
      <c r="B35" s="5">
        <f t="shared" si="0"/>
        <v>0.9772499379638131</v>
      </c>
      <c r="C35" s="5">
        <f t="shared" si="1"/>
        <v>0.05399096651318805</v>
      </c>
    </row>
    <row r="36" spans="1:3" ht="12.75">
      <c r="A36" s="4">
        <v>2.2</v>
      </c>
      <c r="B36" s="5">
        <f t="shared" si="0"/>
        <v>0.9860966010916801</v>
      </c>
      <c r="C36" s="5">
        <f t="shared" si="1"/>
        <v>0.03547459284623142</v>
      </c>
    </row>
    <row r="37" spans="1:3" ht="12.75">
      <c r="A37" s="4">
        <v>2.4</v>
      </c>
      <c r="B37" s="5">
        <f t="shared" si="0"/>
        <v>0.9918024711305684</v>
      </c>
      <c r="C37" s="5">
        <f t="shared" si="1"/>
        <v>0.022394530294842896</v>
      </c>
    </row>
    <row r="38" spans="1:3" ht="12.75">
      <c r="A38" s="4">
        <v>2.6</v>
      </c>
      <c r="B38" s="5">
        <f t="shared" si="0"/>
        <v>0.9953387782173546</v>
      </c>
      <c r="C38" s="5">
        <f t="shared" si="1"/>
        <v>0.013582969233685611</v>
      </c>
    </row>
    <row r="39" spans="1:3" ht="12.75">
      <c r="A39" s="4">
        <v>2.8</v>
      </c>
      <c r="B39" s="5">
        <f t="shared" si="0"/>
        <v>0.9974448093584749</v>
      </c>
      <c r="C39" s="5">
        <f t="shared" si="1"/>
        <v>0.007915451582979967</v>
      </c>
    </row>
    <row r="40" spans="1:3" ht="12.75">
      <c r="A40" s="4">
        <v>3</v>
      </c>
      <c r="B40" s="5">
        <f t="shared" si="0"/>
        <v>0.9986500327767646</v>
      </c>
      <c r="C40" s="5">
        <f t="shared" si="1"/>
        <v>0.004431848411938007</v>
      </c>
    </row>
    <row r="41" spans="1:3" ht="12.75">
      <c r="A41" s="4">
        <v>3.2</v>
      </c>
      <c r="B41" s="5">
        <f t="shared" si="0"/>
        <v>0.9993127979192094</v>
      </c>
      <c r="C41" s="5">
        <f t="shared" si="1"/>
        <v>0.00238408820146484</v>
      </c>
    </row>
    <row r="42" spans="1:3" ht="12.75">
      <c r="A42" s="4">
        <v>3.4</v>
      </c>
      <c r="B42" s="5">
        <f t="shared" si="0"/>
        <v>0.9996630191770669</v>
      </c>
      <c r="C42" s="5">
        <f t="shared" si="1"/>
        <v>0.0012322191684730197</v>
      </c>
    </row>
    <row r="43" spans="1:3" ht="12.75">
      <c r="A43" s="4">
        <v>3.6</v>
      </c>
      <c r="B43" s="5">
        <f t="shared" si="0"/>
        <v>0.99984085428623</v>
      </c>
      <c r="C43" s="5">
        <f t="shared" si="1"/>
        <v>0.0006119019301137718</v>
      </c>
    </row>
    <row r="44" spans="1:3" ht="12.75">
      <c r="A44" s="4">
        <v>3.8</v>
      </c>
      <c r="B44" s="5">
        <f t="shared" si="0"/>
        <v>0.9999276275657256</v>
      </c>
      <c r="C44" s="5">
        <f t="shared" si="1"/>
        <v>0.0002919469257914602</v>
      </c>
    </row>
    <row r="45" spans="1:3" ht="12.75">
      <c r="A45" s="4">
        <v>4</v>
      </c>
      <c r="B45" s="5">
        <f t="shared" si="0"/>
        <v>0.9999683139653908</v>
      </c>
      <c r="C45" s="5">
        <f t="shared" si="1"/>
        <v>0.00013383022576488534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4" sqref="B4"/>
    </sheetView>
  </sheetViews>
  <sheetFormatPr defaultColWidth="9.140625" defaultRowHeight="12.75"/>
  <cols>
    <col min="1" max="1" width="6.57421875" style="0" customWidth="1"/>
    <col min="4" max="4" width="3.8515625" style="0" customWidth="1"/>
    <col min="5" max="5" width="7.57421875" style="0" customWidth="1"/>
    <col min="6" max="6" width="9.421875" style="0" customWidth="1"/>
    <col min="7" max="7" width="9.28125" style="0" customWidth="1"/>
  </cols>
  <sheetData>
    <row r="1" ht="12.75">
      <c r="A1" t="s">
        <v>42</v>
      </c>
    </row>
    <row r="2" ht="12.75">
      <c r="A2" t="s">
        <v>43</v>
      </c>
    </row>
    <row r="3" ht="12.75">
      <c r="B3" t="s">
        <v>44</v>
      </c>
    </row>
    <row r="4" ht="12.75">
      <c r="B4" s="2" t="s">
        <v>83</v>
      </c>
    </row>
    <row r="5" spans="6:8" ht="12.75">
      <c r="F5" s="1" t="s">
        <v>1</v>
      </c>
      <c r="G5" s="1" t="s">
        <v>2</v>
      </c>
      <c r="H5" s="1" t="s">
        <v>45</v>
      </c>
    </row>
    <row r="6" spans="1:11" ht="12.75">
      <c r="A6" s="1" t="s">
        <v>46</v>
      </c>
      <c r="B6" s="1" t="s">
        <v>47</v>
      </c>
      <c r="C6" s="1"/>
      <c r="D6" s="9" t="s">
        <v>48</v>
      </c>
      <c r="E6" s="1" t="s">
        <v>49</v>
      </c>
      <c r="F6" s="1" t="s">
        <v>50</v>
      </c>
      <c r="G6" s="1" t="s">
        <v>51</v>
      </c>
      <c r="H6" s="1" t="s">
        <v>3</v>
      </c>
      <c r="I6" s="1"/>
      <c r="J6" s="1"/>
      <c r="K6" s="1"/>
    </row>
    <row r="7" spans="1:4" ht="12.75">
      <c r="A7">
        <v>1851</v>
      </c>
      <c r="B7">
        <v>4</v>
      </c>
      <c r="D7" s="9"/>
    </row>
    <row r="8" spans="1:8" ht="12.75">
      <c r="A8">
        <v>1852</v>
      </c>
      <c r="B8">
        <v>5</v>
      </c>
      <c r="D8" s="9">
        <v>0</v>
      </c>
      <c r="E8">
        <v>3</v>
      </c>
      <c r="F8" s="10">
        <f>E8/SUM(E8:E14)</f>
        <v>0.1875</v>
      </c>
      <c r="G8" s="10">
        <f aca="true" t="shared" si="0" ref="G8:G14">(EXP(-47/16))*((47/16)^D8)/FACT(D8)</f>
        <v>0.0529980584033558</v>
      </c>
      <c r="H8" s="10">
        <f aca="true" t="shared" si="1" ref="H8:H14">F8-G8</f>
        <v>0.1345019415966442</v>
      </c>
    </row>
    <row r="9" spans="1:8" ht="12.75">
      <c r="A9">
        <v>1853</v>
      </c>
      <c r="B9">
        <v>4</v>
      </c>
      <c r="D9" s="9">
        <v>1</v>
      </c>
      <c r="E9">
        <v>1</v>
      </c>
      <c r="F9" s="10">
        <f aca="true" t="shared" si="2" ref="F9:F14">E9/$E$16</f>
        <v>0.0625</v>
      </c>
      <c r="G9" s="10">
        <f t="shared" si="0"/>
        <v>0.15568179655985767</v>
      </c>
      <c r="H9" s="10">
        <f t="shared" si="1"/>
        <v>-0.09318179655985767</v>
      </c>
    </row>
    <row r="10" spans="1:8" ht="12.75">
      <c r="A10">
        <v>1854</v>
      </c>
      <c r="B10">
        <v>1</v>
      </c>
      <c r="D10" s="9">
        <v>2</v>
      </c>
      <c r="E10">
        <v>1</v>
      </c>
      <c r="F10" s="10">
        <f t="shared" si="2"/>
        <v>0.0625</v>
      </c>
      <c r="G10" s="10">
        <f t="shared" si="0"/>
        <v>0.22865763869729094</v>
      </c>
      <c r="H10" s="10">
        <f t="shared" si="1"/>
        <v>-0.16615763869729094</v>
      </c>
    </row>
    <row r="11" spans="1:8" ht="12.75">
      <c r="A11">
        <v>1855</v>
      </c>
      <c r="B11">
        <v>0</v>
      </c>
      <c r="D11" s="9">
        <v>3</v>
      </c>
      <c r="E11">
        <v>3</v>
      </c>
      <c r="F11" s="10">
        <f t="shared" si="2"/>
        <v>0.1875</v>
      </c>
      <c r="G11" s="10">
        <f t="shared" si="0"/>
        <v>0.22389393789109738</v>
      </c>
      <c r="H11" s="10">
        <f t="shared" si="1"/>
        <v>-0.03639393789109738</v>
      </c>
    </row>
    <row r="12" spans="1:8" ht="12.75">
      <c r="A12">
        <v>1856</v>
      </c>
      <c r="B12">
        <v>4</v>
      </c>
      <c r="D12" s="9">
        <v>4</v>
      </c>
      <c r="E12">
        <v>6</v>
      </c>
      <c r="F12" s="10">
        <f t="shared" si="2"/>
        <v>0.375</v>
      </c>
      <c r="G12" s="10">
        <f t="shared" si="0"/>
        <v>0.16442211063877463</v>
      </c>
      <c r="H12" s="10">
        <f t="shared" si="1"/>
        <v>0.21057788936122537</v>
      </c>
    </row>
    <row r="13" spans="1:8" ht="12.75">
      <c r="A13">
        <v>1857</v>
      </c>
      <c r="B13">
        <v>3</v>
      </c>
      <c r="D13" s="9">
        <v>5</v>
      </c>
      <c r="E13">
        <v>1</v>
      </c>
      <c r="F13" s="10">
        <f t="shared" si="2"/>
        <v>0.0625</v>
      </c>
      <c r="G13" s="10">
        <f t="shared" si="0"/>
        <v>0.09659799000028009</v>
      </c>
      <c r="H13" s="10">
        <f t="shared" si="1"/>
        <v>-0.03409799000028009</v>
      </c>
    </row>
    <row r="14" spans="1:8" ht="12.75">
      <c r="A14">
        <v>1858</v>
      </c>
      <c r="B14">
        <v>4</v>
      </c>
      <c r="D14" s="9">
        <v>6</v>
      </c>
      <c r="E14">
        <v>1</v>
      </c>
      <c r="F14" s="10">
        <f t="shared" si="2"/>
        <v>0.0625</v>
      </c>
      <c r="G14" s="10">
        <f t="shared" si="0"/>
        <v>0.04729276593763713</v>
      </c>
      <c r="H14" s="10">
        <f t="shared" si="1"/>
        <v>0.015207234062362872</v>
      </c>
    </row>
    <row r="15" spans="1:7" ht="12.75">
      <c r="A15">
        <v>1859</v>
      </c>
      <c r="B15">
        <v>0</v>
      </c>
      <c r="D15" s="9"/>
      <c r="F15" s="10"/>
      <c r="G15" s="10"/>
    </row>
    <row r="16" spans="1:8" ht="12.75">
      <c r="A16">
        <v>1860</v>
      </c>
      <c r="B16">
        <v>6</v>
      </c>
      <c r="D16" s="9" t="s">
        <v>52</v>
      </c>
      <c r="E16">
        <f>SUM(E8:E15)</f>
        <v>16</v>
      </c>
      <c r="F16" s="10">
        <f>SUM(F8:F15)</f>
        <v>1</v>
      </c>
      <c r="G16" s="10">
        <f>SUM(G8:G15)</f>
        <v>0.9695442981282937</v>
      </c>
      <c r="H16" s="10">
        <f>SUM(H8:H15)</f>
        <v>0.030455701871706355</v>
      </c>
    </row>
    <row r="17" spans="1:2" ht="12.75">
      <c r="A17">
        <v>1861</v>
      </c>
      <c r="B17">
        <v>3</v>
      </c>
    </row>
    <row r="18" spans="1:2" ht="12.75">
      <c r="A18">
        <v>1862</v>
      </c>
      <c r="B18">
        <v>3</v>
      </c>
    </row>
    <row r="19" spans="1:2" ht="12.75">
      <c r="A19">
        <v>1863</v>
      </c>
      <c r="B19">
        <v>4</v>
      </c>
    </row>
    <row r="20" spans="1:2" ht="12.75">
      <c r="A20">
        <v>1864</v>
      </c>
      <c r="B20">
        <v>0</v>
      </c>
    </row>
    <row r="21" spans="1:2" ht="12.75">
      <c r="A21">
        <v>1865</v>
      </c>
      <c r="B21">
        <v>2</v>
      </c>
    </row>
    <row r="22" spans="1:2" ht="12.75">
      <c r="A22">
        <v>1866</v>
      </c>
      <c r="B22">
        <v>4</v>
      </c>
    </row>
    <row r="24" spans="1:2" ht="12.75">
      <c r="A24" t="s">
        <v>20</v>
      </c>
      <c r="B24">
        <f>SUM(B7:B23)</f>
        <v>47</v>
      </c>
    </row>
    <row r="26" spans="1:2" ht="12.75">
      <c r="A26" t="s">
        <v>53</v>
      </c>
      <c r="B26">
        <f>B24/16</f>
        <v>2.9375</v>
      </c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WP9Doc" shapeId="801877" r:id="rId1"/>
    <oleObject progId="WP9Doc" shapeId="80187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3" sqref="B3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7.57421875" style="0" customWidth="1"/>
    <col min="4" max="4" width="9.421875" style="0" customWidth="1"/>
    <col min="5" max="5" width="9.28125" style="0" customWidth="1"/>
    <col min="6" max="6" width="10.57421875" style="0" customWidth="1"/>
  </cols>
  <sheetData>
    <row r="1" ht="12.75">
      <c r="A1" t="s">
        <v>54</v>
      </c>
    </row>
    <row r="2" ht="12.75">
      <c r="B2" s="2" t="s">
        <v>55</v>
      </c>
    </row>
    <row r="3" ht="12.75">
      <c r="B3" s="2" t="s">
        <v>83</v>
      </c>
    </row>
    <row r="4" ht="12.75">
      <c r="B4" s="2"/>
    </row>
    <row r="5" spans="2:7" ht="12.75">
      <c r="B5" s="2"/>
      <c r="D5" s="11" t="s">
        <v>59</v>
      </c>
      <c r="E5" s="11" t="s">
        <v>60</v>
      </c>
      <c r="F5" s="11" t="s">
        <v>61</v>
      </c>
      <c r="G5" t="s">
        <v>62</v>
      </c>
    </row>
    <row r="6" spans="4:7" ht="12.75">
      <c r="D6" s="11" t="s">
        <v>56</v>
      </c>
      <c r="E6" s="11" t="s">
        <v>57</v>
      </c>
      <c r="F6" s="11" t="s">
        <v>58</v>
      </c>
      <c r="G6" s="11"/>
    </row>
    <row r="7" spans="4:6" ht="12.75">
      <c r="D7" s="1" t="s">
        <v>1</v>
      </c>
      <c r="E7" s="1" t="s">
        <v>2</v>
      </c>
      <c r="F7" s="1" t="s">
        <v>45</v>
      </c>
    </row>
    <row r="8" spans="1:7" ht="12.75">
      <c r="A8" s="1"/>
      <c r="B8" s="9" t="s">
        <v>48</v>
      </c>
      <c r="C8" s="1" t="s">
        <v>49</v>
      </c>
      <c r="D8" s="1" t="s">
        <v>50</v>
      </c>
      <c r="E8" s="1" t="s">
        <v>51</v>
      </c>
      <c r="F8" s="1" t="s">
        <v>3</v>
      </c>
      <c r="G8" s="1"/>
    </row>
    <row r="9" ht="12.75">
      <c r="B9" s="9"/>
    </row>
    <row r="10" spans="2:6" ht="12.75">
      <c r="B10" s="9">
        <v>0</v>
      </c>
      <c r="C10">
        <v>0</v>
      </c>
      <c r="D10" s="10">
        <f>C10/SUM(C10:C16)</f>
        <v>0</v>
      </c>
      <c r="E10" s="10">
        <f>(EXP(-48/6))*((48/6)^B10)/FACT(B10)</f>
        <v>0.00033546262790251185</v>
      </c>
      <c r="F10" s="10">
        <f aca="true" t="shared" si="0" ref="F10:F22">D10-E10</f>
        <v>-0.00033546262790251185</v>
      </c>
    </row>
    <row r="11" spans="2:6" ht="12.75">
      <c r="B11" s="9">
        <v>1</v>
      </c>
      <c r="C11">
        <v>0</v>
      </c>
      <c r="D11" s="10">
        <f aca="true" t="shared" si="1" ref="D11:D22">C11/$C$24</f>
        <v>0</v>
      </c>
      <c r="E11" s="10">
        <f aca="true" t="shared" si="2" ref="E11:E22">(EXP(-48/6))*((48/6)^B11)/FACT(B11)</f>
        <v>0.002683701023220095</v>
      </c>
      <c r="F11" s="10">
        <f t="shared" si="0"/>
        <v>-0.002683701023220095</v>
      </c>
    </row>
    <row r="12" spans="2:6" ht="12.75">
      <c r="B12" s="9">
        <v>2</v>
      </c>
      <c r="C12">
        <v>0</v>
      </c>
      <c r="D12" s="10">
        <f t="shared" si="1"/>
        <v>0</v>
      </c>
      <c r="E12" s="10">
        <f t="shared" si="2"/>
        <v>0.01073480409288038</v>
      </c>
      <c r="F12" s="10">
        <f t="shared" si="0"/>
        <v>-0.01073480409288038</v>
      </c>
    </row>
    <row r="13" spans="2:6" ht="12.75">
      <c r="B13" s="9">
        <v>3</v>
      </c>
      <c r="C13">
        <v>0</v>
      </c>
      <c r="D13" s="10">
        <f t="shared" si="1"/>
        <v>0</v>
      </c>
      <c r="E13" s="10">
        <f t="shared" si="2"/>
        <v>0.02862614424768101</v>
      </c>
      <c r="F13" s="10">
        <f t="shared" si="0"/>
        <v>-0.02862614424768101</v>
      </c>
    </row>
    <row r="14" spans="2:6" ht="12.75">
      <c r="B14" s="9">
        <v>4</v>
      </c>
      <c r="C14">
        <v>0</v>
      </c>
      <c r="D14" s="10">
        <f t="shared" si="1"/>
        <v>0</v>
      </c>
      <c r="E14" s="10">
        <f t="shared" si="2"/>
        <v>0.05725228849536202</v>
      </c>
      <c r="F14" s="10">
        <f t="shared" si="0"/>
        <v>-0.05725228849536202</v>
      </c>
    </row>
    <row r="15" spans="2:6" ht="12.75">
      <c r="B15" s="9">
        <v>5</v>
      </c>
      <c r="C15">
        <v>1</v>
      </c>
      <c r="D15" s="10">
        <f t="shared" si="1"/>
        <v>0.16666666666666666</v>
      </c>
      <c r="E15" s="10">
        <f t="shared" si="2"/>
        <v>0.09160366159257924</v>
      </c>
      <c r="F15" s="10">
        <f t="shared" si="0"/>
        <v>0.07506300507408742</v>
      </c>
    </row>
    <row r="16" spans="2:6" ht="12.75">
      <c r="B16" s="9">
        <v>6</v>
      </c>
      <c r="C16">
        <v>1</v>
      </c>
      <c r="D16" s="10">
        <f t="shared" si="1"/>
        <v>0.16666666666666666</v>
      </c>
      <c r="E16" s="10">
        <f t="shared" si="2"/>
        <v>0.12213821545677231</v>
      </c>
      <c r="F16" s="10">
        <f t="shared" si="0"/>
        <v>0.04452845120989435</v>
      </c>
    </row>
    <row r="17" spans="2:6" ht="12.75">
      <c r="B17" s="9">
        <v>7</v>
      </c>
      <c r="C17">
        <v>0</v>
      </c>
      <c r="D17" s="10">
        <f t="shared" si="1"/>
        <v>0</v>
      </c>
      <c r="E17" s="10">
        <f t="shared" si="2"/>
        <v>0.13958653195059692</v>
      </c>
      <c r="F17" s="10">
        <f t="shared" si="0"/>
        <v>-0.13958653195059692</v>
      </c>
    </row>
    <row r="18" spans="2:6" ht="12.75">
      <c r="B18" s="9">
        <v>8</v>
      </c>
      <c r="C18">
        <v>2</v>
      </c>
      <c r="D18" s="10">
        <f t="shared" si="1"/>
        <v>0.3333333333333333</v>
      </c>
      <c r="E18" s="10">
        <f t="shared" si="2"/>
        <v>0.13958653195059692</v>
      </c>
      <c r="F18" s="10">
        <f t="shared" si="0"/>
        <v>0.1937468013827364</v>
      </c>
    </row>
    <row r="19" spans="2:6" ht="12.75">
      <c r="B19" s="9">
        <v>9</v>
      </c>
      <c r="C19">
        <v>0</v>
      </c>
      <c r="D19" s="10">
        <f t="shared" si="1"/>
        <v>0</v>
      </c>
      <c r="E19" s="10">
        <f t="shared" si="2"/>
        <v>0.1240769172894195</v>
      </c>
      <c r="F19" s="10">
        <f t="shared" si="0"/>
        <v>-0.1240769172894195</v>
      </c>
    </row>
    <row r="20" spans="2:6" ht="12.75">
      <c r="B20" s="9">
        <v>10</v>
      </c>
      <c r="C20">
        <v>1</v>
      </c>
      <c r="D20" s="10">
        <f t="shared" si="1"/>
        <v>0.16666666666666666</v>
      </c>
      <c r="E20" s="10">
        <f t="shared" si="2"/>
        <v>0.09926153383153559</v>
      </c>
      <c r="F20" s="10">
        <f t="shared" si="0"/>
        <v>0.06740513283513107</v>
      </c>
    </row>
    <row r="21" spans="2:6" ht="12.75">
      <c r="B21" s="9">
        <v>11</v>
      </c>
      <c r="C21">
        <v>1</v>
      </c>
      <c r="D21" s="10">
        <f t="shared" si="1"/>
        <v>0.16666666666666666</v>
      </c>
      <c r="E21" s="10">
        <f t="shared" si="2"/>
        <v>0.07219020642293499</v>
      </c>
      <c r="F21" s="10">
        <f t="shared" si="0"/>
        <v>0.09447646024373167</v>
      </c>
    </row>
    <row r="22" spans="2:6" ht="12.75">
      <c r="B22" s="9">
        <v>12</v>
      </c>
      <c r="C22">
        <v>0</v>
      </c>
      <c r="D22" s="10">
        <f t="shared" si="1"/>
        <v>0</v>
      </c>
      <c r="E22" s="10">
        <f t="shared" si="2"/>
        <v>0.048126804281956655</v>
      </c>
      <c r="F22" s="10">
        <f t="shared" si="0"/>
        <v>-0.048126804281956655</v>
      </c>
    </row>
    <row r="23" spans="2:5" ht="12.75">
      <c r="B23" s="9"/>
      <c r="D23" s="10"/>
      <c r="E23" s="10"/>
    </row>
    <row r="24" spans="2:6" ht="12.75">
      <c r="B24" s="9" t="s">
        <v>52</v>
      </c>
      <c r="C24">
        <f>SUM(C10:C23)</f>
        <v>6</v>
      </c>
      <c r="D24" s="10">
        <f>SUM(D10:D23)</f>
        <v>0.9999999999999999</v>
      </c>
      <c r="E24" s="10">
        <f>SUM(E10:E23)</f>
        <v>0.9362028032634381</v>
      </c>
      <c r="F24" s="10">
        <f>SUM(F10:F23)</f>
        <v>0.06379719673656181</v>
      </c>
    </row>
  </sheetData>
  <printOptions/>
  <pageMargins left="0.75" right="0.75" top="1" bottom="1" header="0.5" footer="0.5"/>
  <pageSetup horizontalDpi="600" verticalDpi="600" orientation="portrait" r:id="rId4"/>
  <legacyDrawing r:id="rId3"/>
  <oleObjects>
    <oleObject progId="WP9Doc" shapeId="822461" r:id="rId1"/>
    <oleObject progId="WP9Doc" shapeId="82248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I10" sqref="I10"/>
    </sheetView>
  </sheetViews>
  <sheetFormatPr defaultColWidth="9.140625" defaultRowHeight="12.75"/>
  <cols>
    <col min="1" max="1" width="12.00390625" style="0" customWidth="1"/>
    <col min="2" max="2" width="7.28125" style="0" customWidth="1"/>
    <col min="3" max="3" width="9.57421875" style="0" customWidth="1"/>
    <col min="4" max="4" width="13.8515625" style="0" customWidth="1"/>
  </cols>
  <sheetData>
    <row r="1" spans="1:9" ht="12.75">
      <c r="A1" t="s">
        <v>63</v>
      </c>
      <c r="I1" t="s">
        <v>64</v>
      </c>
    </row>
    <row r="2" ht="12.75">
      <c r="A2" t="s">
        <v>65</v>
      </c>
    </row>
    <row r="3" ht="12.75">
      <c r="B3" t="s">
        <v>82</v>
      </c>
    </row>
    <row r="5" spans="2:7" ht="12.75">
      <c r="B5" s="1" t="s">
        <v>1</v>
      </c>
      <c r="E5" s="1" t="s">
        <v>2</v>
      </c>
      <c r="F5" s="1" t="s">
        <v>3</v>
      </c>
      <c r="G5" s="1" t="s">
        <v>66</v>
      </c>
    </row>
    <row r="6" spans="1:5" ht="12.75">
      <c r="A6" s="1" t="s">
        <v>67</v>
      </c>
      <c r="B6" s="1" t="s">
        <v>6</v>
      </c>
      <c r="C6" s="1" t="s">
        <v>7</v>
      </c>
      <c r="D6" s="1" t="s">
        <v>8</v>
      </c>
      <c r="E6" s="1" t="s">
        <v>6</v>
      </c>
    </row>
    <row r="7" spans="1:7" ht="12.75">
      <c r="A7">
        <v>23</v>
      </c>
      <c r="B7">
        <v>1</v>
      </c>
      <c r="C7">
        <f aca="true" t="shared" si="0" ref="C7:C21">A7*B7</f>
        <v>23</v>
      </c>
      <c r="D7">
        <f aca="true" t="shared" si="1" ref="D7:D21">A7*A7*B7</f>
        <v>529</v>
      </c>
      <c r="E7" s="2">
        <f>B23*NORMDIST(A7,C25,D29,FALSE)</f>
        <v>0.490523649154984</v>
      </c>
      <c r="F7" s="2">
        <f aca="true" t="shared" si="2" ref="F7:F21">B7-E7</f>
        <v>0.509476350845016</v>
      </c>
      <c r="G7" s="1"/>
    </row>
    <row r="8" spans="1:7" ht="12.75">
      <c r="A8">
        <v>24</v>
      </c>
      <c r="B8">
        <v>0</v>
      </c>
      <c r="C8">
        <f t="shared" si="0"/>
        <v>0</v>
      </c>
      <c r="D8">
        <f t="shared" si="1"/>
        <v>0</v>
      </c>
      <c r="E8" s="2">
        <f>B23*NORMDIST(A8,C25,D29,FALSE)</f>
        <v>1.0762839082605111</v>
      </c>
      <c r="F8" s="2">
        <f t="shared" si="2"/>
        <v>-1.0762839082605111</v>
      </c>
      <c r="G8" s="1" t="s">
        <v>68</v>
      </c>
    </row>
    <row r="9" spans="1:7" ht="12.75">
      <c r="A9">
        <v>25</v>
      </c>
      <c r="B9">
        <v>3</v>
      </c>
      <c r="C9">
        <f t="shared" si="0"/>
        <v>75</v>
      </c>
      <c r="D9">
        <f t="shared" si="1"/>
        <v>1875</v>
      </c>
      <c r="E9" s="2">
        <f>B23*NORMDIST(A9,C25,D29,FALSE)</f>
        <v>2.085652200889475</v>
      </c>
      <c r="F9" s="2">
        <f t="shared" si="2"/>
        <v>0.9143477991105251</v>
      </c>
      <c r="G9" s="1"/>
    </row>
    <row r="10" spans="1:7" ht="12.75">
      <c r="A10">
        <v>26</v>
      </c>
      <c r="B10">
        <v>4</v>
      </c>
      <c r="C10">
        <f t="shared" si="0"/>
        <v>104</v>
      </c>
      <c r="D10">
        <f t="shared" si="1"/>
        <v>2704</v>
      </c>
      <c r="E10" s="2">
        <f>B23*NORMDIST(A10,C25,D29,FALSE)</f>
        <v>3.5694809897909114</v>
      </c>
      <c r="F10" s="2">
        <f t="shared" si="2"/>
        <v>0.43051901020908856</v>
      </c>
      <c r="G10" s="1"/>
    </row>
    <row r="11" spans="1:7" ht="12.75">
      <c r="A11">
        <v>27</v>
      </c>
      <c r="B11">
        <v>4</v>
      </c>
      <c r="C11">
        <f t="shared" si="0"/>
        <v>108</v>
      </c>
      <c r="D11">
        <f t="shared" si="1"/>
        <v>2916</v>
      </c>
      <c r="E11" s="2">
        <f>B23*NORMDIST(A11,C25,D29,FALSE)</f>
        <v>5.395309997861087</v>
      </c>
      <c r="F11" s="2">
        <f t="shared" si="2"/>
        <v>-1.3953099978610872</v>
      </c>
      <c r="G11" s="1"/>
    </row>
    <row r="12" spans="1:7" ht="12.75">
      <c r="A12">
        <v>28</v>
      </c>
      <c r="B12">
        <v>5</v>
      </c>
      <c r="C12">
        <f t="shared" si="0"/>
        <v>140</v>
      </c>
      <c r="D12">
        <f t="shared" si="1"/>
        <v>3920</v>
      </c>
      <c r="E12" s="2">
        <f>B23*NORMDIST(A12,C25,D29,FALSE)</f>
        <v>7.202377441364676</v>
      </c>
      <c r="F12" s="2">
        <f t="shared" si="2"/>
        <v>-2.2023774413646757</v>
      </c>
      <c r="G12" s="1" t="s">
        <v>68</v>
      </c>
    </row>
    <row r="13" spans="1:7" ht="12.75">
      <c r="A13">
        <v>29</v>
      </c>
      <c r="B13">
        <v>13</v>
      </c>
      <c r="C13">
        <f t="shared" si="0"/>
        <v>377</v>
      </c>
      <c r="D13">
        <f t="shared" si="1"/>
        <v>10933</v>
      </c>
      <c r="E13" s="2">
        <f>B23*NORMDIST(A13,C25,D29,FALSE)</f>
        <v>8.49148203495871</v>
      </c>
      <c r="F13" s="2">
        <f t="shared" si="2"/>
        <v>4.508517965041291</v>
      </c>
      <c r="G13" s="1" t="s">
        <v>69</v>
      </c>
    </row>
    <row r="14" spans="1:7" ht="12.75">
      <c r="A14">
        <v>30</v>
      </c>
      <c r="B14">
        <v>11</v>
      </c>
      <c r="C14">
        <f t="shared" si="0"/>
        <v>330</v>
      </c>
      <c r="D14">
        <f t="shared" si="1"/>
        <v>9900</v>
      </c>
      <c r="E14" s="2">
        <f>B23*NORMDIST(A14,C25,D29,FALSE)</f>
        <v>8.841770900379068</v>
      </c>
      <c r="F14" s="2">
        <f t="shared" si="2"/>
        <v>2.1582290996209323</v>
      </c>
      <c r="G14" s="1" t="s">
        <v>69</v>
      </c>
    </row>
    <row r="15" spans="1:7" ht="12.75">
      <c r="A15">
        <v>31</v>
      </c>
      <c r="B15">
        <v>8</v>
      </c>
      <c r="C15">
        <f t="shared" si="0"/>
        <v>248</v>
      </c>
      <c r="D15">
        <f t="shared" si="1"/>
        <v>7688</v>
      </c>
      <c r="E15" s="2">
        <f>B23*NORMDIST(A15,C25,D29,FALSE)</f>
        <v>8.13098508777095</v>
      </c>
      <c r="F15" s="2">
        <f t="shared" si="2"/>
        <v>-0.13098508777095041</v>
      </c>
      <c r="G15" s="1"/>
    </row>
    <row r="16" spans="1:7" ht="12.75">
      <c r="A16">
        <v>32</v>
      </c>
      <c r="B16">
        <v>2</v>
      </c>
      <c r="C16">
        <f t="shared" si="0"/>
        <v>64</v>
      </c>
      <c r="D16">
        <f t="shared" si="1"/>
        <v>2048</v>
      </c>
      <c r="E16" s="2">
        <f>B23*NORMDIST(A16,C25,D29,FALSE)</f>
        <v>6.603819826071977</v>
      </c>
      <c r="F16" s="2">
        <f t="shared" si="2"/>
        <v>-4.603819826071977</v>
      </c>
      <c r="G16" s="1" t="s">
        <v>68</v>
      </c>
    </row>
    <row r="17" spans="1:7" ht="12.75">
      <c r="A17">
        <v>33</v>
      </c>
      <c r="B17">
        <v>5</v>
      </c>
      <c r="C17">
        <f t="shared" si="0"/>
        <v>165</v>
      </c>
      <c r="D17">
        <f t="shared" si="1"/>
        <v>5445</v>
      </c>
      <c r="E17" s="2">
        <f>B23*NORMDIST(A17,C25,D29,FALSE)</f>
        <v>4.736913031764408</v>
      </c>
      <c r="F17" s="2">
        <f t="shared" si="2"/>
        <v>0.26308696823559163</v>
      </c>
      <c r="G17" s="1" t="s">
        <v>69</v>
      </c>
    </row>
    <row r="18" spans="1:7" ht="12.75">
      <c r="A18">
        <v>34</v>
      </c>
      <c r="B18">
        <v>3</v>
      </c>
      <c r="C18">
        <f t="shared" si="0"/>
        <v>102</v>
      </c>
      <c r="D18">
        <f t="shared" si="1"/>
        <v>3468</v>
      </c>
      <c r="E18" s="2">
        <f>B23*NORMDIST(A18,C25,D29,FALSE)</f>
        <v>3.0008462945762675</v>
      </c>
      <c r="F18" s="2">
        <f t="shared" si="2"/>
        <v>-0.0008462945762675034</v>
      </c>
      <c r="G18" s="1"/>
    </row>
    <row r="19" spans="1:7" ht="12.75">
      <c r="A19">
        <v>35</v>
      </c>
      <c r="B19">
        <v>2</v>
      </c>
      <c r="C19">
        <f t="shared" si="0"/>
        <v>70</v>
      </c>
      <c r="D19">
        <f t="shared" si="1"/>
        <v>2450</v>
      </c>
      <c r="E19" s="2">
        <f>B23*NORMDIST(A19,C25,D29,FALSE)</f>
        <v>1.6789595584249686</v>
      </c>
      <c r="F19" s="2">
        <f t="shared" si="2"/>
        <v>0.3210404415750314</v>
      </c>
      <c r="G19" s="1"/>
    </row>
    <row r="20" spans="1:7" ht="12.75">
      <c r="A20">
        <v>36</v>
      </c>
      <c r="B20">
        <v>1</v>
      </c>
      <c r="C20">
        <f t="shared" si="0"/>
        <v>36</v>
      </c>
      <c r="D20">
        <f t="shared" si="1"/>
        <v>1296</v>
      </c>
      <c r="E20" s="2">
        <f>B23*NORMDIST(A20,C25,D29,FALSE)</f>
        <v>0.8296307941311941</v>
      </c>
      <c r="F20" s="2">
        <f t="shared" si="2"/>
        <v>0.17036920586880588</v>
      </c>
      <c r="G20" s="1"/>
    </row>
    <row r="21" spans="1:7" ht="12.75">
      <c r="A21">
        <v>37</v>
      </c>
      <c r="B21">
        <v>1</v>
      </c>
      <c r="C21">
        <f t="shared" si="0"/>
        <v>37</v>
      </c>
      <c r="D21">
        <f t="shared" si="1"/>
        <v>1369</v>
      </c>
      <c r="E21" s="2">
        <f>B23*NORMDIST(A21,C25,D29,FALSE)</f>
        <v>0.36205757358863594</v>
      </c>
      <c r="F21" s="2">
        <f t="shared" si="2"/>
        <v>0.637942426411364</v>
      </c>
      <c r="G21" s="1"/>
    </row>
    <row r="23" spans="1:6" ht="12.75">
      <c r="A23" t="s">
        <v>20</v>
      </c>
      <c r="B23">
        <f>SUM(B7:B22)</f>
        <v>63</v>
      </c>
      <c r="C23">
        <f>SUM(C7:C22)</f>
        <v>1879</v>
      </c>
      <c r="D23">
        <f>SUM(D7:D22)</f>
        <v>56541</v>
      </c>
      <c r="E23" s="2">
        <f>SUM(E7:E22)</f>
        <v>62.49609328898783</v>
      </c>
      <c r="F23" s="2">
        <f>SUM(F7:F22)</f>
        <v>0.5039067110121772</v>
      </c>
    </row>
    <row r="25" spans="1:4" ht="12.75">
      <c r="A25" t="s">
        <v>21</v>
      </c>
      <c r="C25" s="3">
        <f>SUM(C7:C21)/B23</f>
        <v>29.825396825396826</v>
      </c>
      <c r="D25" s="3"/>
    </row>
    <row r="26" spans="3:4" ht="12.75">
      <c r="C26" s="3"/>
      <c r="D26" s="3"/>
    </row>
    <row r="27" spans="1:4" ht="12.75">
      <c r="A27" t="s">
        <v>23</v>
      </c>
      <c r="C27" s="3"/>
      <c r="D27" s="3">
        <f>(D23-C23*C23/B23)/(B23-1)</f>
        <v>8.049667178699417</v>
      </c>
    </row>
    <row r="28" spans="3:4" ht="12.75">
      <c r="C28" s="3"/>
      <c r="D28" s="3"/>
    </row>
    <row r="29" spans="1:4" ht="12.75">
      <c r="A29" s="3" t="s">
        <v>24</v>
      </c>
      <c r="C29" s="3"/>
      <c r="D29" s="3">
        <f>SQRT(D27)</f>
        <v>2.837193539168489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2" sqref="B2"/>
    </sheetView>
  </sheetViews>
  <sheetFormatPr defaultColWidth="9.140625" defaultRowHeight="12.75"/>
  <cols>
    <col min="2" max="2" width="5.8515625" style="0" customWidth="1"/>
    <col min="3" max="3" width="9.28125" style="0" customWidth="1"/>
    <col min="4" max="4" width="9.57421875" style="0" customWidth="1"/>
    <col min="5" max="5" width="13.8515625" style="0" customWidth="1"/>
    <col min="6" max="6" width="13.28125" style="0" customWidth="1"/>
    <col min="8" max="8" width="10.421875" style="0" customWidth="1"/>
  </cols>
  <sheetData>
    <row r="1" ht="12.75">
      <c r="A1" t="s">
        <v>0</v>
      </c>
    </row>
    <row r="2" ht="12.75">
      <c r="B2" t="s">
        <v>82</v>
      </c>
    </row>
    <row r="3" spans="3:8" ht="12.75">
      <c r="C3" s="1" t="s">
        <v>1</v>
      </c>
      <c r="F3" s="11" t="s">
        <v>2</v>
      </c>
      <c r="G3" s="1" t="s">
        <v>3</v>
      </c>
      <c r="H3" s="1" t="s">
        <v>4</v>
      </c>
    </row>
    <row r="4" spans="1:8" ht="12.75">
      <c r="A4" t="s">
        <v>5</v>
      </c>
      <c r="B4" s="1" t="s">
        <v>5</v>
      </c>
      <c r="C4" s="1" t="s">
        <v>6</v>
      </c>
      <c r="D4" s="1" t="s">
        <v>7</v>
      </c>
      <c r="E4" s="1" t="s">
        <v>8</v>
      </c>
      <c r="F4" s="11" t="s">
        <v>6</v>
      </c>
      <c r="H4" s="1" t="s">
        <v>9</v>
      </c>
    </row>
    <row r="5" spans="1:8" ht="12.75">
      <c r="A5" t="s">
        <v>10</v>
      </c>
      <c r="B5" s="1" t="s">
        <v>11</v>
      </c>
      <c r="C5" s="1" t="s">
        <v>12</v>
      </c>
      <c r="D5" s="1"/>
      <c r="E5" s="1"/>
      <c r="F5" s="1" t="s">
        <v>81</v>
      </c>
      <c r="H5" s="1" t="s">
        <v>13</v>
      </c>
    </row>
    <row r="6" spans="1:8" ht="12.75">
      <c r="A6" t="s">
        <v>14</v>
      </c>
      <c r="B6">
        <v>18</v>
      </c>
      <c r="C6">
        <v>4</v>
      </c>
      <c r="D6">
        <f aca="true" t="shared" si="0" ref="D6:D11">B6*C6</f>
        <v>72</v>
      </c>
      <c r="E6">
        <f aca="true" t="shared" si="1" ref="E6:E11">B6*B6*C6</f>
        <v>1296</v>
      </c>
      <c r="F6" s="2">
        <f>C13*NORMDIST(B6,D15,E19,FALSE)*5</f>
        <v>3.5940459555094777</v>
      </c>
      <c r="G6" s="2">
        <f aca="true" t="shared" si="2" ref="G6:G11">C6-F6</f>
        <v>0.4059540444905223</v>
      </c>
      <c r="H6" s="1">
        <f>C6</f>
        <v>4</v>
      </c>
    </row>
    <row r="7" spans="1:8" ht="12.75">
      <c r="A7" t="s">
        <v>15</v>
      </c>
      <c r="B7">
        <v>23</v>
      </c>
      <c r="C7">
        <v>15</v>
      </c>
      <c r="D7">
        <f t="shared" si="0"/>
        <v>345</v>
      </c>
      <c r="E7">
        <f t="shared" si="1"/>
        <v>7935</v>
      </c>
      <c r="F7" s="2">
        <f>C13*NORMDIST(B7,D15,E19,FALSE)*5</f>
        <v>14.501884043352408</v>
      </c>
      <c r="G7" s="2">
        <f t="shared" si="2"/>
        <v>0.4981159566475917</v>
      </c>
      <c r="H7" s="1">
        <f>H6+C7</f>
        <v>19</v>
      </c>
    </row>
    <row r="8" spans="1:8" ht="12.75">
      <c r="A8" t="s">
        <v>16</v>
      </c>
      <c r="B8">
        <v>28</v>
      </c>
      <c r="C8">
        <v>21</v>
      </c>
      <c r="D8">
        <f t="shared" si="0"/>
        <v>588</v>
      </c>
      <c r="E8">
        <f t="shared" si="1"/>
        <v>16464</v>
      </c>
      <c r="F8" s="2">
        <f>C13*NORMDIST(B8,D15,E19,FALSE)*5</f>
        <v>21.74271100173162</v>
      </c>
      <c r="G8" s="2">
        <f t="shared" si="2"/>
        <v>-0.742711001731621</v>
      </c>
      <c r="H8" s="1">
        <f>H7+C8</f>
        <v>40</v>
      </c>
    </row>
    <row r="9" spans="1:8" ht="12.75">
      <c r="A9" t="s">
        <v>17</v>
      </c>
      <c r="B9">
        <v>33</v>
      </c>
      <c r="C9">
        <v>12</v>
      </c>
      <c r="D9">
        <f t="shared" si="0"/>
        <v>396</v>
      </c>
      <c r="E9">
        <f t="shared" si="1"/>
        <v>13068</v>
      </c>
      <c r="F9" s="2">
        <f>C13*NORMDIST(B9,D15,E19,FALSE)*5</f>
        <v>12.112991750752716</v>
      </c>
      <c r="G9" s="2">
        <f t="shared" si="2"/>
        <v>-0.11299175075271606</v>
      </c>
      <c r="H9" s="1">
        <f>H8+C9</f>
        <v>52</v>
      </c>
    </row>
    <row r="10" spans="1:8" ht="12.75">
      <c r="A10" t="s">
        <v>18</v>
      </c>
      <c r="B10">
        <v>38</v>
      </c>
      <c r="C10">
        <v>3</v>
      </c>
      <c r="D10">
        <f t="shared" si="0"/>
        <v>114</v>
      </c>
      <c r="E10">
        <f t="shared" si="1"/>
        <v>4332</v>
      </c>
      <c r="F10" s="2">
        <f>C13*NORMDIST(B10,D15,E19,FALSE)*5</f>
        <v>2.5074807779703012</v>
      </c>
      <c r="G10" s="2">
        <f t="shared" si="2"/>
        <v>0.4925192220296988</v>
      </c>
      <c r="H10" s="1">
        <f>H9+C10</f>
        <v>55</v>
      </c>
    </row>
    <row r="11" spans="1:8" ht="12.75">
      <c r="A11" t="s">
        <v>19</v>
      </c>
      <c r="B11">
        <v>43</v>
      </c>
      <c r="C11">
        <v>0</v>
      </c>
      <c r="D11">
        <f t="shared" si="0"/>
        <v>0</v>
      </c>
      <c r="E11">
        <f t="shared" si="1"/>
        <v>0</v>
      </c>
      <c r="F11" s="2">
        <f>C13*NORMDIST(B11,D15,E19,FALSE)*5</f>
        <v>0.19287336892260867</v>
      </c>
      <c r="G11" s="2">
        <f t="shared" si="2"/>
        <v>-0.19287336892260867</v>
      </c>
      <c r="H11" s="1">
        <f>H10+C11</f>
        <v>55</v>
      </c>
    </row>
    <row r="13" spans="2:7" ht="12.75">
      <c r="B13" t="s">
        <v>20</v>
      </c>
      <c r="C13">
        <f>SUM(C6:C12)</f>
        <v>55</v>
      </c>
      <c r="D13">
        <f>SUM(D6:D12)</f>
        <v>1515</v>
      </c>
      <c r="E13">
        <f>SUM(E6:E12)</f>
        <v>43095</v>
      </c>
      <c r="F13" s="2">
        <f>SUM(F6:F12)</f>
        <v>54.65198689823914</v>
      </c>
      <c r="G13" s="2">
        <f>SUM(G6:G12)</f>
        <v>0.3480131017608671</v>
      </c>
    </row>
    <row r="15" spans="2:8" ht="12.75">
      <c r="B15" t="s">
        <v>21</v>
      </c>
      <c r="D15" s="2">
        <f>SUM(D6:D11)/C13</f>
        <v>27.545454545454547</v>
      </c>
      <c r="E15" s="2"/>
      <c r="F15" s="2"/>
      <c r="H15" t="s">
        <v>22</v>
      </c>
    </row>
    <row r="16" spans="4:6" ht="12.75">
      <c r="D16" s="2"/>
      <c r="E16" s="2"/>
      <c r="F16" s="2"/>
    </row>
    <row r="17" spans="2:6" ht="12.75">
      <c r="B17" t="s">
        <v>23</v>
      </c>
      <c r="D17" s="2"/>
      <c r="E17" s="2">
        <f>(E13-D13*D13/C13)/(C13-1)</f>
        <v>25.252525252525192</v>
      </c>
      <c r="F17" s="2"/>
    </row>
    <row r="18" spans="4:6" ht="12.75">
      <c r="D18" s="2"/>
      <c r="E18" s="2"/>
      <c r="F18" s="2"/>
    </row>
    <row r="19" spans="2:6" ht="12.75">
      <c r="B19" s="3" t="s">
        <v>24</v>
      </c>
      <c r="D19" s="2"/>
      <c r="E19" s="2">
        <f>SQRT(E17)</f>
        <v>5.025189076296054</v>
      </c>
      <c r="F19" s="2"/>
    </row>
    <row r="21" ht="12.75">
      <c r="F21" t="s">
        <v>78</v>
      </c>
    </row>
    <row r="22" ht="12.75">
      <c r="F22" t="s">
        <v>80</v>
      </c>
    </row>
    <row r="23" ht="12.75">
      <c r="F23" t="s">
        <v>79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B1">
      <selection activeCell="I14" sqref="I14"/>
    </sheetView>
  </sheetViews>
  <sheetFormatPr defaultColWidth="9.140625" defaultRowHeight="12.75"/>
  <cols>
    <col min="1" max="1" width="11.00390625" style="0" customWidth="1"/>
    <col min="10" max="11" width="6.57421875" style="0" customWidth="1"/>
    <col min="12" max="12" width="9.28125" style="2" customWidth="1"/>
    <col min="14" max="14" width="9.421875" style="2" customWidth="1"/>
  </cols>
  <sheetData>
    <row r="1" spans="1:12" ht="12.75">
      <c r="A1" t="s">
        <v>70</v>
      </c>
      <c r="C1" t="s">
        <v>40</v>
      </c>
      <c r="I1" t="s">
        <v>77</v>
      </c>
      <c r="J1" t="s">
        <v>76</v>
      </c>
      <c r="K1" t="s">
        <v>75</v>
      </c>
      <c r="L1" s="2" t="s">
        <v>74</v>
      </c>
    </row>
    <row r="2" spans="1:9" ht="12.75">
      <c r="A2" t="s">
        <v>71</v>
      </c>
      <c r="B2" s="1" t="s">
        <v>72</v>
      </c>
      <c r="I2" t="s">
        <v>73</v>
      </c>
    </row>
    <row r="3" spans="1:14" ht="12.75">
      <c r="A3">
        <v>18</v>
      </c>
      <c r="B3" s="10">
        <f>NORMDIST(A3,AVERAGE($A$4:$A$36),STDEV($A$4:$A$36),TRUE)</f>
        <v>0.033771655665794764</v>
      </c>
      <c r="I3">
        <v>18</v>
      </c>
      <c r="J3">
        <v>0</v>
      </c>
      <c r="K3">
        <f>J3</f>
        <v>0</v>
      </c>
      <c r="L3" s="2">
        <f>K3/35</f>
        <v>0</v>
      </c>
      <c r="M3" s="10">
        <f>NORMDIST(I3+1,AVERAGE($A$4:$A$36),STDEV($A$4:$A$36),TRUE)</f>
        <v>0.050800825772663316</v>
      </c>
      <c r="N3" s="2">
        <f>M3-L3</f>
        <v>0.050800825772663316</v>
      </c>
    </row>
    <row r="4" spans="1:14" ht="12.75">
      <c r="A4">
        <v>19</v>
      </c>
      <c r="B4" s="10">
        <f>NORMDIST(A4,AVERAGE($A$4:$A$36),STDEV($A$4:$A$36),TRUE)</f>
        <v>0.050800825772663316</v>
      </c>
      <c r="I4">
        <v>19</v>
      </c>
      <c r="J4">
        <v>2</v>
      </c>
      <c r="K4">
        <f>J4</f>
        <v>2</v>
      </c>
      <c r="L4" s="2">
        <f>K4/35</f>
        <v>0.05714285714285714</v>
      </c>
      <c r="M4" s="10">
        <f>NORMDIST(I4+1,AVERAGE($A$4:$A$36),STDEV($A$4:$A$36),TRUE)</f>
        <v>0.07405571799062483</v>
      </c>
      <c r="N4" s="2">
        <f>M4-L4</f>
        <v>0.016912860847767684</v>
      </c>
    </row>
    <row r="5" spans="1:14" ht="12.75">
      <c r="A5">
        <v>19</v>
      </c>
      <c r="B5" s="10">
        <f aca="true" t="shared" si="0" ref="B5:B36">NORMDIST(A5,AVERAGE($A$4:$A$36),STDEV($A$4:$A$36),TRUE)</f>
        <v>0.050800825772663316</v>
      </c>
      <c r="I5">
        <v>20</v>
      </c>
      <c r="J5">
        <v>3</v>
      </c>
      <c r="K5">
        <f>K4+J5</f>
        <v>5</v>
      </c>
      <c r="L5" s="2">
        <f aca="true" t="shared" si="1" ref="L5:L26">K5/35</f>
        <v>0.14285714285714285</v>
      </c>
      <c r="M5" s="10">
        <f aca="true" t="shared" si="2" ref="M5:M26">NORMDIST(I5+1,AVERAGE($A$4:$A$36),STDEV($A$4:$A$36),TRUE)</f>
        <v>0.1046792302709435</v>
      </c>
      <c r="N5" s="2">
        <f aca="true" t="shared" si="3" ref="N5:N26">M5-L5</f>
        <v>-0.03817791258619935</v>
      </c>
    </row>
    <row r="6" spans="1:14" ht="12.75">
      <c r="A6">
        <v>21</v>
      </c>
      <c r="B6" s="10">
        <f t="shared" si="0"/>
        <v>0.1046792302709435</v>
      </c>
      <c r="I6">
        <v>21</v>
      </c>
      <c r="J6">
        <v>2</v>
      </c>
      <c r="K6">
        <f aca="true" t="shared" si="4" ref="K6:K26">K5+J6</f>
        <v>7</v>
      </c>
      <c r="L6" s="2">
        <f t="shared" si="1"/>
        <v>0.2</v>
      </c>
      <c r="M6" s="10">
        <f t="shared" si="2"/>
        <v>0.1435672707914184</v>
      </c>
      <c r="N6" s="2">
        <f t="shared" si="3"/>
        <v>-0.05643272920858161</v>
      </c>
    </row>
    <row r="7" spans="1:14" ht="12.75">
      <c r="A7">
        <v>21</v>
      </c>
      <c r="B7" s="10">
        <f t="shared" si="0"/>
        <v>0.1046792302709435</v>
      </c>
      <c r="I7">
        <v>22</v>
      </c>
      <c r="J7">
        <v>0</v>
      </c>
      <c r="K7">
        <f t="shared" si="4"/>
        <v>7</v>
      </c>
      <c r="L7" s="2">
        <f t="shared" si="1"/>
        <v>0.2</v>
      </c>
      <c r="M7" s="10">
        <f t="shared" si="2"/>
        <v>0.19118822437504546</v>
      </c>
      <c r="N7" s="2">
        <f t="shared" si="3"/>
        <v>-0.008811775624954554</v>
      </c>
    </row>
    <row r="8" spans="1:14" ht="12.75">
      <c r="A8">
        <v>21</v>
      </c>
      <c r="B8" s="10">
        <f t="shared" si="0"/>
        <v>0.1046792302709435</v>
      </c>
      <c r="I8">
        <v>23</v>
      </c>
      <c r="J8">
        <v>2</v>
      </c>
      <c r="K8">
        <f t="shared" si="4"/>
        <v>9</v>
      </c>
      <c r="L8" s="2">
        <f t="shared" si="1"/>
        <v>0.2571428571428571</v>
      </c>
      <c r="M8" s="10">
        <f t="shared" si="2"/>
        <v>0.24742252920952457</v>
      </c>
      <c r="N8" s="2">
        <f t="shared" si="3"/>
        <v>-0.009720327933332551</v>
      </c>
    </row>
    <row r="9" spans="1:14" ht="12.75">
      <c r="A9">
        <v>23</v>
      </c>
      <c r="B9" s="10">
        <f t="shared" si="0"/>
        <v>0.19118822437504546</v>
      </c>
      <c r="I9">
        <v>24</v>
      </c>
      <c r="J9">
        <v>4</v>
      </c>
      <c r="K9">
        <f t="shared" si="4"/>
        <v>13</v>
      </c>
      <c r="L9" s="2">
        <f t="shared" si="1"/>
        <v>0.37142857142857144</v>
      </c>
      <c r="M9" s="10">
        <f t="shared" si="2"/>
        <v>0.3114587050469312</v>
      </c>
      <c r="N9" s="2">
        <f t="shared" si="3"/>
        <v>-0.05996986638164026</v>
      </c>
    </row>
    <row r="10" spans="1:14" ht="12.75">
      <c r="A10">
        <v>23</v>
      </c>
      <c r="B10" s="10">
        <f t="shared" si="0"/>
        <v>0.19118822437504546</v>
      </c>
      <c r="I10">
        <v>25</v>
      </c>
      <c r="J10">
        <v>1</v>
      </c>
      <c r="K10">
        <f t="shared" si="4"/>
        <v>14</v>
      </c>
      <c r="L10" s="2">
        <f t="shared" si="1"/>
        <v>0.4</v>
      </c>
      <c r="M10" s="10">
        <f t="shared" si="2"/>
        <v>0.3817771475589342</v>
      </c>
      <c r="N10" s="2">
        <f t="shared" si="3"/>
        <v>-0.018222852441065807</v>
      </c>
    </row>
    <row r="11" spans="1:14" ht="12.75">
      <c r="A11">
        <v>24</v>
      </c>
      <c r="B11" s="10">
        <f t="shared" si="0"/>
        <v>0.24742252920952457</v>
      </c>
      <c r="I11">
        <v>26</v>
      </c>
      <c r="J11">
        <v>3</v>
      </c>
      <c r="K11">
        <f t="shared" si="4"/>
        <v>17</v>
      </c>
      <c r="L11" s="2">
        <f t="shared" si="1"/>
        <v>0.4857142857142857</v>
      </c>
      <c r="M11" s="10">
        <f t="shared" si="2"/>
        <v>0.4562387991041874</v>
      </c>
      <c r="N11" s="2">
        <f t="shared" si="3"/>
        <v>-0.0294754866100983</v>
      </c>
    </row>
    <row r="12" spans="1:14" ht="12.75">
      <c r="A12">
        <v>24</v>
      </c>
      <c r="B12" s="10">
        <f t="shared" si="0"/>
        <v>0.24742252920952457</v>
      </c>
      <c r="I12">
        <v>27</v>
      </c>
      <c r="J12">
        <v>3</v>
      </c>
      <c r="K12">
        <f t="shared" si="4"/>
        <v>20</v>
      </c>
      <c r="L12" s="2">
        <f t="shared" si="1"/>
        <v>0.5714285714285714</v>
      </c>
      <c r="M12" s="10">
        <f t="shared" si="2"/>
        <v>0.5322747765523002</v>
      </c>
      <c r="N12" s="2">
        <f t="shared" si="3"/>
        <v>-0.03915379487627124</v>
      </c>
    </row>
    <row r="13" spans="1:14" ht="12.75">
      <c r="A13">
        <v>24</v>
      </c>
      <c r="B13" s="10">
        <f t="shared" si="0"/>
        <v>0.24742252920952457</v>
      </c>
      <c r="I13">
        <v>28</v>
      </c>
      <c r="J13">
        <v>2</v>
      </c>
      <c r="K13">
        <f t="shared" si="4"/>
        <v>22</v>
      </c>
      <c r="L13" s="2">
        <f t="shared" si="1"/>
        <v>0.6285714285714286</v>
      </c>
      <c r="M13" s="10">
        <f t="shared" si="2"/>
        <v>0.607147464694123</v>
      </c>
      <c r="N13" s="2">
        <f t="shared" si="3"/>
        <v>-0.021423963877305607</v>
      </c>
    </row>
    <row r="14" spans="1:14" ht="12.75">
      <c r="A14">
        <v>24</v>
      </c>
      <c r="B14" s="10">
        <f t="shared" si="0"/>
        <v>0.24742252920952457</v>
      </c>
      <c r="I14">
        <v>29</v>
      </c>
      <c r="J14">
        <v>2</v>
      </c>
      <c r="K14">
        <f t="shared" si="4"/>
        <v>24</v>
      </c>
      <c r="L14" s="2">
        <f t="shared" si="1"/>
        <v>0.6857142857142857</v>
      </c>
      <c r="M14" s="10">
        <f t="shared" si="2"/>
        <v>0.6782443783569059</v>
      </c>
      <c r="N14" s="2">
        <f t="shared" si="3"/>
        <v>-0.007469907357379846</v>
      </c>
    </row>
    <row r="15" spans="1:14" ht="12.75">
      <c r="A15">
        <v>25</v>
      </c>
      <c r="B15" s="10">
        <f t="shared" si="0"/>
        <v>0.3114587050469312</v>
      </c>
      <c r="I15">
        <v>30</v>
      </c>
      <c r="J15">
        <v>1</v>
      </c>
      <c r="K15">
        <f t="shared" si="4"/>
        <v>25</v>
      </c>
      <c r="L15" s="2">
        <f t="shared" si="1"/>
        <v>0.7142857142857143</v>
      </c>
      <c r="M15" s="10">
        <f t="shared" si="2"/>
        <v>0.7433469155064198</v>
      </c>
      <c r="N15" s="2">
        <f t="shared" si="3"/>
        <v>0.029061201220705546</v>
      </c>
    </row>
    <row r="16" spans="1:14" ht="12.75">
      <c r="A16">
        <v>26</v>
      </c>
      <c r="B16" s="10">
        <f t="shared" si="0"/>
        <v>0.3817771475589342</v>
      </c>
      <c r="I16">
        <v>31</v>
      </c>
      <c r="J16">
        <v>2</v>
      </c>
      <c r="K16">
        <f t="shared" si="4"/>
        <v>27</v>
      </c>
      <c r="L16" s="2">
        <f t="shared" si="1"/>
        <v>0.7714285714285715</v>
      </c>
      <c r="M16" s="10">
        <f t="shared" si="2"/>
        <v>0.8008332640016362</v>
      </c>
      <c r="N16" s="2">
        <f t="shared" si="3"/>
        <v>0.029404692573064772</v>
      </c>
    </row>
    <row r="17" spans="1:14" ht="12.75">
      <c r="A17">
        <v>26</v>
      </c>
      <c r="B17" s="10">
        <f t="shared" si="0"/>
        <v>0.3817771475589342</v>
      </c>
      <c r="I17">
        <v>32</v>
      </c>
      <c r="J17">
        <v>2</v>
      </c>
      <c r="K17">
        <f t="shared" si="4"/>
        <v>29</v>
      </c>
      <c r="L17" s="2">
        <f t="shared" si="1"/>
        <v>0.8285714285714286</v>
      </c>
      <c r="M17" s="10">
        <f t="shared" si="2"/>
        <v>0.8497832104573542</v>
      </c>
      <c r="N17" s="2">
        <f t="shared" si="3"/>
        <v>0.02121178188592554</v>
      </c>
    </row>
    <row r="18" spans="1:14" ht="12.75">
      <c r="A18">
        <v>26</v>
      </c>
      <c r="B18" s="10">
        <f t="shared" si="0"/>
        <v>0.3817771475589342</v>
      </c>
      <c r="I18">
        <v>33</v>
      </c>
      <c r="J18">
        <v>2</v>
      </c>
      <c r="K18">
        <f t="shared" si="4"/>
        <v>31</v>
      </c>
      <c r="L18" s="2">
        <f t="shared" si="1"/>
        <v>0.8857142857142857</v>
      </c>
      <c r="M18" s="10">
        <f t="shared" si="2"/>
        <v>0.8899771821281663</v>
      </c>
      <c r="N18" s="2">
        <f t="shared" si="3"/>
        <v>0.004262896413880668</v>
      </c>
    </row>
    <row r="19" spans="1:14" ht="12.75">
      <c r="A19">
        <v>27</v>
      </c>
      <c r="B19" s="10">
        <f t="shared" si="0"/>
        <v>0.4562387991041874</v>
      </c>
      <c r="I19">
        <v>34</v>
      </c>
      <c r="J19">
        <v>0</v>
      </c>
      <c r="K19">
        <f t="shared" si="4"/>
        <v>31</v>
      </c>
      <c r="L19" s="2">
        <f t="shared" si="1"/>
        <v>0.8857142857142857</v>
      </c>
      <c r="M19" s="10">
        <f t="shared" si="2"/>
        <v>0.9218038122302147</v>
      </c>
      <c r="N19" s="2">
        <f t="shared" si="3"/>
        <v>0.036089526515929005</v>
      </c>
    </row>
    <row r="20" spans="1:14" ht="12.75">
      <c r="A20">
        <v>27</v>
      </c>
      <c r="B20" s="10">
        <f t="shared" si="0"/>
        <v>0.4562387991041874</v>
      </c>
      <c r="I20">
        <v>35</v>
      </c>
      <c r="J20">
        <v>2</v>
      </c>
      <c r="K20">
        <f t="shared" si="4"/>
        <v>33</v>
      </c>
      <c r="L20" s="2">
        <f t="shared" si="1"/>
        <v>0.9428571428571428</v>
      </c>
      <c r="M20" s="10">
        <f t="shared" si="2"/>
        <v>0.9461057485014494</v>
      </c>
      <c r="N20" s="2">
        <f t="shared" si="3"/>
        <v>0.0032486056443065126</v>
      </c>
    </row>
    <row r="21" spans="1:14" ht="12.75">
      <c r="A21">
        <v>27</v>
      </c>
      <c r="B21" s="10">
        <f t="shared" si="0"/>
        <v>0.4562387991041874</v>
      </c>
      <c r="I21">
        <v>36</v>
      </c>
      <c r="J21">
        <v>1</v>
      </c>
      <c r="K21">
        <f t="shared" si="4"/>
        <v>34</v>
      </c>
      <c r="L21" s="2">
        <f t="shared" si="1"/>
        <v>0.9714285714285714</v>
      </c>
      <c r="M21" s="10">
        <f t="shared" si="2"/>
        <v>0.9639998953199674</v>
      </c>
      <c r="N21" s="2">
        <f t="shared" si="3"/>
        <v>-0.007428676108603982</v>
      </c>
    </row>
    <row r="22" spans="1:14" ht="12.75">
      <c r="A22">
        <v>28</v>
      </c>
      <c r="B22" s="10">
        <f t="shared" si="0"/>
        <v>0.5322747765523002</v>
      </c>
      <c r="I22">
        <v>37</v>
      </c>
      <c r="J22">
        <v>0</v>
      </c>
      <c r="K22">
        <f t="shared" si="4"/>
        <v>34</v>
      </c>
      <c r="L22" s="2">
        <f t="shared" si="1"/>
        <v>0.9714285714285714</v>
      </c>
      <c r="M22" s="10">
        <f t="shared" si="2"/>
        <v>0.9767056544555122</v>
      </c>
      <c r="N22" s="2">
        <f t="shared" si="3"/>
        <v>0.005277083026940743</v>
      </c>
    </row>
    <row r="23" spans="1:14" ht="12.75">
      <c r="A23">
        <v>28</v>
      </c>
      <c r="B23" s="10">
        <f t="shared" si="0"/>
        <v>0.5322747765523002</v>
      </c>
      <c r="I23">
        <v>38</v>
      </c>
      <c r="J23">
        <v>0</v>
      </c>
      <c r="K23">
        <f t="shared" si="4"/>
        <v>34</v>
      </c>
      <c r="L23" s="2">
        <f t="shared" si="1"/>
        <v>0.9714285714285714</v>
      </c>
      <c r="M23" s="10">
        <f t="shared" si="2"/>
        <v>0.9854054623841877</v>
      </c>
      <c r="N23" s="2">
        <f t="shared" si="3"/>
        <v>0.013976890955616272</v>
      </c>
    </row>
    <row r="24" spans="1:14" ht="12.75">
      <c r="A24">
        <v>29</v>
      </c>
      <c r="B24" s="10">
        <f t="shared" si="0"/>
        <v>0.607147464694123</v>
      </c>
      <c r="I24">
        <v>39</v>
      </c>
      <c r="J24">
        <v>0</v>
      </c>
      <c r="K24">
        <f t="shared" si="4"/>
        <v>34</v>
      </c>
      <c r="L24" s="2">
        <f t="shared" si="1"/>
        <v>0.9714285714285714</v>
      </c>
      <c r="M24" s="10">
        <f t="shared" si="2"/>
        <v>0.9911497794934726</v>
      </c>
      <c r="N24" s="2">
        <f t="shared" si="3"/>
        <v>0.019721208064901186</v>
      </c>
    </row>
    <row r="25" spans="1:14" ht="12.75">
      <c r="A25">
        <v>29</v>
      </c>
      <c r="B25" s="10">
        <f t="shared" si="0"/>
        <v>0.607147464694123</v>
      </c>
      <c r="I25">
        <v>40</v>
      </c>
      <c r="J25">
        <v>0</v>
      </c>
      <c r="K25">
        <f t="shared" si="4"/>
        <v>34</v>
      </c>
      <c r="L25" s="2">
        <f t="shared" si="1"/>
        <v>0.9714285714285714</v>
      </c>
      <c r="M25" s="10">
        <f t="shared" si="2"/>
        <v>0.9948073056506032</v>
      </c>
      <c r="N25" s="2">
        <f t="shared" si="3"/>
        <v>0.02337873422203174</v>
      </c>
    </row>
    <row r="26" spans="1:14" ht="12.75">
      <c r="A26">
        <v>30</v>
      </c>
      <c r="B26" s="10">
        <f t="shared" si="0"/>
        <v>0.6782443783569059</v>
      </c>
      <c r="I26">
        <v>41</v>
      </c>
      <c r="J26">
        <v>1</v>
      </c>
      <c r="K26">
        <f t="shared" si="4"/>
        <v>35</v>
      </c>
      <c r="L26" s="2">
        <f t="shared" si="1"/>
        <v>1</v>
      </c>
      <c r="M26" s="10">
        <f t="shared" si="2"/>
        <v>0.9970530361181802</v>
      </c>
      <c r="N26" s="2">
        <f t="shared" si="3"/>
        <v>-0.0029469638818198085</v>
      </c>
    </row>
    <row r="27" spans="1:2" ht="12.75">
      <c r="A27">
        <v>31</v>
      </c>
      <c r="B27" s="10">
        <f t="shared" si="0"/>
        <v>0.7433469155064198</v>
      </c>
    </row>
    <row r="28" spans="1:14" ht="12.75">
      <c r="A28">
        <v>31</v>
      </c>
      <c r="B28" s="10">
        <f t="shared" si="0"/>
        <v>0.7433469155064198</v>
      </c>
      <c r="N28" s="2">
        <f>SUM(N4:N27)</f>
        <v>-0.09668877551618327</v>
      </c>
    </row>
    <row r="29" spans="1:2" ht="12.75">
      <c r="A29">
        <v>32</v>
      </c>
      <c r="B29" s="10">
        <f t="shared" si="0"/>
        <v>0.8008332640016362</v>
      </c>
    </row>
    <row r="30" spans="1:2" ht="12.75">
      <c r="A30">
        <v>32</v>
      </c>
      <c r="B30" s="10">
        <f t="shared" si="0"/>
        <v>0.8008332640016362</v>
      </c>
    </row>
    <row r="31" spans="1:2" ht="12.75">
      <c r="A31">
        <v>33</v>
      </c>
      <c r="B31" s="10">
        <f t="shared" si="0"/>
        <v>0.8497832104573542</v>
      </c>
    </row>
    <row r="32" spans="1:2" ht="12.75">
      <c r="A32">
        <v>33</v>
      </c>
      <c r="B32" s="10">
        <f t="shared" si="0"/>
        <v>0.8497832104573542</v>
      </c>
    </row>
    <row r="33" spans="1:2" ht="12.75">
      <c r="A33">
        <v>35</v>
      </c>
      <c r="B33" s="10">
        <f t="shared" si="0"/>
        <v>0.9218038122302147</v>
      </c>
    </row>
    <row r="34" spans="1:2" ht="12.75">
      <c r="A34">
        <v>35</v>
      </c>
      <c r="B34" s="10">
        <f t="shared" si="0"/>
        <v>0.9218038122302147</v>
      </c>
    </row>
    <row r="35" spans="1:2" ht="12.75">
      <c r="A35">
        <v>36</v>
      </c>
      <c r="B35" s="10">
        <f t="shared" si="0"/>
        <v>0.9461057485014494</v>
      </c>
    </row>
    <row r="36" spans="1:2" ht="12.75">
      <c r="A36">
        <v>41</v>
      </c>
      <c r="B36" s="10">
        <f t="shared" si="0"/>
        <v>0.9948073056506032</v>
      </c>
    </row>
    <row r="38" spans="1:2" ht="12.75">
      <c r="A38" s="2">
        <f>AVERAGE(A4:A36)</f>
        <v>27.575757575757574</v>
      </c>
      <c r="B38" t="s">
        <v>38</v>
      </c>
    </row>
    <row r="39" spans="1:2" ht="12.75">
      <c r="A39" s="2">
        <f>STDEV(A4:A36)</f>
        <v>5.238262492410436</v>
      </c>
      <c r="B39" t="s">
        <v>39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Schneider</dc:creator>
  <cp:keywords/>
  <dc:description/>
  <cp:lastModifiedBy>David Schneider</cp:lastModifiedBy>
  <dcterms:created xsi:type="dcterms:W3CDTF">2005-06-19T17:32:47Z</dcterms:created>
  <dcterms:modified xsi:type="dcterms:W3CDTF">2005-06-20T00:47:28Z</dcterms:modified>
  <cp:category/>
  <cp:version/>
  <cp:contentType/>
  <cp:contentStatus/>
</cp:coreProperties>
</file>